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p\Dropbox\My PC (LAPTOP-9MG4FB1P)\Desktop\Trabalho Cadore\2. Nassau\Comunidade Bentônica e Planctônica\Fitoplâncton\"/>
    </mc:Choice>
  </mc:AlternateContent>
  <xr:revisionPtr revIDLastSave="0" documentId="13_ncr:1_{8385A0ED-9694-4E77-AE17-6B586C552D7C}" xr6:coauthVersionLast="47" xr6:coauthVersionMax="47" xr10:uidLastSave="{00000000-0000-0000-0000-000000000000}"/>
  <bookViews>
    <workbookView xWindow="-120" yWindow="-120" windowWidth="20730" windowHeight="11040" activeTab="3" xr2:uid="{562D6A1F-A1EC-4127-B1A8-9350C5B0DB76}"/>
  </bookViews>
  <sheets>
    <sheet name="Riqueza" sheetId="1" r:id="rId1"/>
    <sheet name="Densidade" sheetId="2" r:id="rId2"/>
    <sheet name="AB Relativa" sheetId="3" r:id="rId3"/>
    <sheet name="I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" i="2"/>
  <c r="D46" i="2" l="1"/>
  <c r="D47" i="2"/>
  <c r="D48" i="2"/>
  <c r="D45" i="2"/>
  <c r="C87" i="1"/>
  <c r="C88" i="1"/>
  <c r="C89" i="1"/>
  <c r="C90" i="1"/>
  <c r="C91" i="1"/>
  <c r="C92" i="1"/>
  <c r="C93" i="1"/>
  <c r="C94" i="1"/>
  <c r="C86" i="1"/>
  <c r="C4" i="4" l="1"/>
  <c r="D4" i="4"/>
  <c r="E4" i="4"/>
  <c r="F4" i="4"/>
  <c r="G4" i="4"/>
  <c r="H4" i="4"/>
  <c r="I4" i="4"/>
  <c r="J4" i="4"/>
  <c r="K4" i="4"/>
  <c r="B4" i="4"/>
  <c r="I68" i="4"/>
  <c r="I67" i="4"/>
  <c r="D67" i="4"/>
  <c r="E67" i="4" s="1"/>
  <c r="C68" i="4"/>
  <c r="C69" i="4"/>
  <c r="C67" i="4"/>
  <c r="J54" i="4"/>
  <c r="J55" i="4"/>
  <c r="I54" i="4"/>
  <c r="K54" i="4" s="1"/>
  <c r="I55" i="4"/>
  <c r="K55" i="4" s="1"/>
  <c r="I56" i="4"/>
  <c r="J56" i="4" s="1"/>
  <c r="I53" i="4"/>
  <c r="J53" i="4" s="1"/>
  <c r="C54" i="4"/>
  <c r="D54" i="4" s="1"/>
  <c r="E54" i="4" s="1"/>
  <c r="C53" i="4"/>
  <c r="K40" i="4"/>
  <c r="K41" i="4"/>
  <c r="J40" i="4"/>
  <c r="J41" i="4"/>
  <c r="J42" i="4"/>
  <c r="J43" i="4"/>
  <c r="J39" i="4"/>
  <c r="I40" i="4"/>
  <c r="I41" i="4"/>
  <c r="I42" i="4"/>
  <c r="K42" i="4" s="1"/>
  <c r="I43" i="4"/>
  <c r="K43" i="4" s="1"/>
  <c r="I39" i="4"/>
  <c r="K39" i="4" s="1"/>
  <c r="D46" i="4"/>
  <c r="D40" i="4"/>
  <c r="E40" i="4" s="1"/>
  <c r="D42" i="4"/>
  <c r="D43" i="4"/>
  <c r="E43" i="4" s="1"/>
  <c r="D44" i="4"/>
  <c r="D45" i="4"/>
  <c r="C40" i="4"/>
  <c r="C41" i="4"/>
  <c r="D41" i="4" s="1"/>
  <c r="C42" i="4"/>
  <c r="E42" i="4" s="1"/>
  <c r="C43" i="4"/>
  <c r="C44" i="4"/>
  <c r="E44" i="4" s="1"/>
  <c r="C45" i="4"/>
  <c r="E45" i="4" s="1"/>
  <c r="C46" i="4"/>
  <c r="E46" i="4" s="1"/>
  <c r="C39" i="4"/>
  <c r="D39" i="4" s="1"/>
  <c r="K26" i="4"/>
  <c r="J26" i="4"/>
  <c r="J27" i="4"/>
  <c r="J28" i="4"/>
  <c r="J29" i="4"/>
  <c r="I26" i="4"/>
  <c r="I27" i="4"/>
  <c r="K27" i="4" s="1"/>
  <c r="I28" i="4"/>
  <c r="K28" i="4" s="1"/>
  <c r="I29" i="4"/>
  <c r="K29" i="4" s="1"/>
  <c r="I25" i="4"/>
  <c r="J25" i="4" s="1"/>
  <c r="E26" i="4"/>
  <c r="E25" i="4"/>
  <c r="D26" i="4"/>
  <c r="D27" i="4"/>
  <c r="D28" i="4"/>
  <c r="D25" i="4"/>
  <c r="C26" i="4"/>
  <c r="C27" i="4"/>
  <c r="E27" i="4" s="1"/>
  <c r="C28" i="4"/>
  <c r="E28" i="4" s="1"/>
  <c r="C29" i="4"/>
  <c r="D29" i="4" s="1"/>
  <c r="C30" i="4"/>
  <c r="D30" i="4" s="1"/>
  <c r="C25" i="4"/>
  <c r="J12" i="4"/>
  <c r="K12" i="4" s="1"/>
  <c r="J13" i="4"/>
  <c r="K13" i="4" s="1"/>
  <c r="J11" i="4"/>
  <c r="K11" i="4" s="1"/>
  <c r="I12" i="4"/>
  <c r="I13" i="4"/>
  <c r="I11" i="4"/>
  <c r="E12" i="4"/>
  <c r="E13" i="4"/>
  <c r="E14" i="4"/>
  <c r="E15" i="4"/>
  <c r="D12" i="4"/>
  <c r="D13" i="4"/>
  <c r="D14" i="4"/>
  <c r="D15" i="4"/>
  <c r="D16" i="4"/>
  <c r="D11" i="4"/>
  <c r="C12" i="4"/>
  <c r="C13" i="4"/>
  <c r="C14" i="4"/>
  <c r="C15" i="4"/>
  <c r="C16" i="4"/>
  <c r="E16" i="4" s="1"/>
  <c r="C11" i="4"/>
  <c r="E11" i="4" s="1"/>
  <c r="E18" i="4" s="1"/>
  <c r="C7" i="4"/>
  <c r="D7" i="4"/>
  <c r="E7" i="4"/>
  <c r="F7" i="4"/>
  <c r="G7" i="4"/>
  <c r="H7" i="4"/>
  <c r="I7" i="4"/>
  <c r="J7" i="4"/>
  <c r="K7" i="4"/>
  <c r="B7" i="4"/>
  <c r="K4" i="3"/>
  <c r="K2" i="3"/>
  <c r="J4" i="3"/>
  <c r="J2" i="3"/>
  <c r="I5" i="3"/>
  <c r="I4" i="3"/>
  <c r="I2" i="3"/>
  <c r="H2" i="3"/>
  <c r="G4" i="3"/>
  <c r="G3" i="3"/>
  <c r="G2" i="3"/>
  <c r="F4" i="3"/>
  <c r="F3" i="3"/>
  <c r="F2" i="3"/>
  <c r="E4" i="3"/>
  <c r="E3" i="3"/>
  <c r="E2" i="3"/>
  <c r="D5" i="3"/>
  <c r="D4" i="3"/>
  <c r="D2" i="3"/>
  <c r="C4" i="3"/>
  <c r="C2" i="3"/>
  <c r="B4" i="3"/>
  <c r="B2" i="3"/>
  <c r="K45" i="4" l="1"/>
  <c r="K67" i="4"/>
  <c r="K15" i="4"/>
  <c r="K56" i="4"/>
  <c r="D69" i="4"/>
  <c r="E69" i="4" s="1"/>
  <c r="J67" i="4"/>
  <c r="E41" i="4"/>
  <c r="E39" i="4"/>
  <c r="E48" i="4" s="1"/>
  <c r="D68" i="4"/>
  <c r="E68" i="4" s="1"/>
  <c r="E29" i="4"/>
  <c r="E32" i="4" s="1"/>
  <c r="K53" i="4"/>
  <c r="E30" i="4"/>
  <c r="K25" i="4"/>
  <c r="K31" i="4" s="1"/>
  <c r="J68" i="4"/>
  <c r="K68" i="4" s="1"/>
  <c r="D53" i="4"/>
  <c r="E53" i="4" s="1"/>
  <c r="E56" i="4" s="1"/>
  <c r="E71" i="4" l="1"/>
  <c r="K70" i="4"/>
  <c r="K58" i="4"/>
</calcChain>
</file>

<file path=xl/sharedStrings.xml><?xml version="1.0" encoding="utf-8"?>
<sst xmlns="http://schemas.openxmlformats.org/spreadsheetml/2006/main" count="517" uniqueCount="149">
  <si>
    <t>X</t>
  </si>
  <si>
    <t>Iconella tenera</t>
  </si>
  <si>
    <t>Nitzschia sp. 1</t>
  </si>
  <si>
    <t>Pinmularia sp.1</t>
  </si>
  <si>
    <t>Melosira varians</t>
  </si>
  <si>
    <t>Gonatozygon brebissonii</t>
  </si>
  <si>
    <t>TOTAL</t>
  </si>
  <si>
    <t>CLASSE</t>
  </si>
  <si>
    <t>TÁXON</t>
  </si>
  <si>
    <t>Bacillariophyceae</t>
  </si>
  <si>
    <r>
      <rPr>
        <i/>
        <sz val="9"/>
        <rFont val="Arial"/>
        <family val="2"/>
      </rPr>
      <t xml:space="preserve">Fragilaria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</si>
  <si>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Gomphonema </t>
    </r>
    <r>
      <rPr>
        <sz val="9"/>
        <rFont val="Arial"/>
        <family val="2"/>
      </rPr>
      <t>sp.1</t>
    </r>
  </si>
  <si>
    <r>
      <rPr>
        <i/>
        <sz val="9"/>
        <rFont val="Arial"/>
        <family val="2"/>
      </rPr>
      <t xml:space="preserve">Gyrosigma </t>
    </r>
    <r>
      <rPr>
        <sz val="9"/>
        <rFont val="Arial"/>
        <family val="2"/>
      </rPr>
      <t>sp. 1</t>
    </r>
  </si>
  <si>
    <t>Coscinodiscophyceae</t>
  </si>
  <si>
    <t>Mediophyceae</t>
  </si>
  <si>
    <t>Zygnematophyceae</t>
  </si>
  <si>
    <r>
      <rPr>
        <i/>
        <sz val="9"/>
        <rFont val="Arial"/>
        <family val="2"/>
      </rPr>
      <t xml:space="preserve">Gonatozygon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</si>
  <si>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Mougeotia </t>
    </r>
    <r>
      <rPr>
        <sz val="9"/>
        <rFont val="Arial"/>
        <family val="2"/>
      </rPr>
      <t>sp. 1</t>
    </r>
  </si>
  <si>
    <t>Chlorophyceae</t>
  </si>
  <si>
    <r>
      <rPr>
        <i/>
        <sz val="9"/>
        <rFont val="Arial"/>
        <family val="2"/>
      </rPr>
      <t xml:space="preserve">Oedogonium </t>
    </r>
    <r>
      <rPr>
        <sz val="9"/>
        <rFont val="Arial"/>
        <family val="2"/>
      </rPr>
      <t>sp. 1</t>
    </r>
  </si>
  <si>
    <t>Cyanophyceae</t>
  </si>
  <si>
    <r>
      <rPr>
        <i/>
        <sz val="9"/>
        <rFont val="Arial"/>
        <family val="2"/>
      </rPr>
      <t xml:space="preserve">Leptolyngbya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</si>
  <si>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Lynbya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</si>
  <si>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Phormidium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</si>
  <si>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Pseudanabaena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</si>
  <si>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Synechocystis </t>
    </r>
    <r>
      <rPr>
        <sz val="9"/>
        <rFont val="Arial"/>
        <family val="2"/>
      </rPr>
      <t>sp. 1</t>
    </r>
  </si>
  <si>
    <t>Dinophyceae</t>
  </si>
  <si>
    <r>
      <rPr>
        <i/>
        <sz val="9"/>
        <rFont val="Arial"/>
        <family val="2"/>
      </rPr>
      <t xml:space="preserve">Peridinium </t>
    </r>
    <r>
      <rPr>
        <sz val="9"/>
        <rFont val="Arial"/>
        <family val="2"/>
      </rPr>
      <t>sp. 1</t>
    </r>
  </si>
  <si>
    <t>Euglenophyceae</t>
  </si>
  <si>
    <r>
      <rPr>
        <i/>
        <sz val="9"/>
        <rFont val="Arial"/>
        <family val="2"/>
      </rPr>
      <t xml:space="preserve">Euglena </t>
    </r>
    <r>
      <rPr>
        <sz val="9"/>
        <rFont val="Arial"/>
        <family val="2"/>
      </rPr>
      <t>sp. 1</t>
    </r>
  </si>
  <si>
    <r>
      <rPr>
        <i/>
        <sz val="9"/>
        <rFont val="Arial"/>
        <family val="2"/>
      </rPr>
      <t xml:space="preserve">Strombomonas </t>
    </r>
    <r>
      <rPr>
        <sz val="9"/>
        <rFont val="Arial"/>
        <family val="2"/>
      </rPr>
      <t>sp. 1</t>
    </r>
  </si>
  <si>
    <t>Trebouxiophyceae</t>
  </si>
  <si>
    <r>
      <rPr>
        <i/>
        <sz val="9"/>
        <rFont val="Arial"/>
        <family val="2"/>
      </rPr>
      <t xml:space="preserve">Oocystis </t>
    </r>
    <r>
      <rPr>
        <sz val="9"/>
        <rFont val="Arial"/>
        <family val="2"/>
      </rPr>
      <t>sp. 1</t>
    </r>
  </si>
  <si>
    <t>P1 -
Jacaré</t>
  </si>
  <si>
    <t>P2 -
Jacaré</t>
  </si>
  <si>
    <r>
      <rPr>
        <b/>
        <sz val="9"/>
        <color theme="0"/>
        <rFont val="Arial"/>
        <family val="2"/>
      </rPr>
      <t>P3 -
Jacaré</t>
    </r>
  </si>
  <si>
    <r>
      <rPr>
        <b/>
        <sz val="9"/>
        <color theme="0"/>
        <rFont val="Arial"/>
        <family val="2"/>
      </rPr>
      <t>P4 -
Jacaré</t>
    </r>
  </si>
  <si>
    <r>
      <rPr>
        <b/>
        <sz val="9"/>
        <color theme="0"/>
        <rFont val="Arial"/>
        <family val="2"/>
      </rPr>
      <t>P5 -
Jacaré</t>
    </r>
  </si>
  <si>
    <r>
      <rPr>
        <b/>
        <sz val="9"/>
        <color theme="0"/>
        <rFont val="Arial"/>
        <family val="2"/>
      </rPr>
      <t>P6 -
Jacaré</t>
    </r>
  </si>
  <si>
    <r>
      <rPr>
        <b/>
        <sz val="9"/>
        <color theme="0"/>
        <rFont val="Arial"/>
        <family val="2"/>
      </rPr>
      <t>P1 -
Itapemirim</t>
    </r>
  </si>
  <si>
    <r>
      <rPr>
        <b/>
        <sz val="9"/>
        <color theme="0"/>
        <rFont val="Arial"/>
        <family val="2"/>
      </rPr>
      <t>P2 -
Itapemirim</t>
    </r>
  </si>
  <si>
    <r>
      <rPr>
        <b/>
        <sz val="9"/>
        <color theme="0"/>
        <rFont val="Arial"/>
        <family val="2"/>
      </rPr>
      <t>P3 -
Itapemirim</t>
    </r>
  </si>
  <si>
    <r>
      <rPr>
        <b/>
        <sz val="9"/>
        <color theme="0"/>
        <rFont val="Arial"/>
        <family val="2"/>
      </rPr>
      <t>P4 -
Itapemirim</t>
    </r>
  </si>
  <si>
    <r>
      <rPr>
        <i/>
        <sz val="9"/>
        <rFont val="Arial"/>
        <family val="2"/>
      </rPr>
      <t xml:space="preserve">Pseudanabaena mucicola </t>
    </r>
    <r>
      <rPr>
        <sz val="9"/>
        <rFont val="Arial"/>
        <family val="2"/>
      </rPr>
      <t xml:space="preserve">
</t>
    </r>
  </si>
  <si>
    <t xml:space="preserve">Amphipleura lindheimeri </t>
  </si>
  <si>
    <t xml:space="preserve">Cocconeis placentula </t>
  </si>
  <si>
    <t xml:space="preserve">Eunotia minor </t>
  </si>
  <si>
    <t>Fragilaria crotonensis</t>
  </si>
  <si>
    <t xml:space="preserve">Frustulia saxonica </t>
  </si>
  <si>
    <t xml:space="preserve">Gomphonema gracile </t>
  </si>
  <si>
    <t xml:space="preserve">Gomphonema pala </t>
  </si>
  <si>
    <t>Gomphonema parvulum</t>
  </si>
  <si>
    <t xml:space="preserve">Gomphonema turris </t>
  </si>
  <si>
    <t xml:space="preserve">Nitzschia palea </t>
  </si>
  <si>
    <t xml:space="preserve">Iconella guatimalensis </t>
  </si>
  <si>
    <t>Stauroneis phoenicenteron</t>
  </si>
  <si>
    <t>Ulnaria ulna</t>
  </si>
  <si>
    <t>Aulacoseira ambigua</t>
  </si>
  <si>
    <t>Pleurosira laevis</t>
  </si>
  <si>
    <t>Terpsinoë musica</t>
  </si>
  <si>
    <t xml:space="preserve">Ankistrodesmus bernardii </t>
  </si>
  <si>
    <t xml:space="preserve">Coelastrum microporum </t>
  </si>
  <si>
    <t xml:space="preserve">Desmodesmus brasiliensis </t>
  </si>
  <si>
    <t xml:space="preserve">Desmodesmus quadricaudata </t>
  </si>
  <si>
    <t xml:space="preserve">Kirchneriella lunaris </t>
  </si>
  <si>
    <t xml:space="preserve">Monactinus simplex </t>
  </si>
  <si>
    <t xml:space="preserve">Monoraphidium arcuatum </t>
  </si>
  <si>
    <t xml:space="preserve">Monoraphidium griffithii </t>
  </si>
  <si>
    <t xml:space="preserve">Pediastrum duplex </t>
  </si>
  <si>
    <t xml:space="preserve">Tetradesmus bernardii </t>
  </si>
  <si>
    <t>Tetradesmus obliquus</t>
  </si>
  <si>
    <t>Tetraëdron regulare</t>
  </si>
  <si>
    <t xml:space="preserve">Treubaria crassispina </t>
  </si>
  <si>
    <t xml:space="preserve">Arthrospira jenneri </t>
  </si>
  <si>
    <t>Cylindrospermopsis raciborskii</t>
  </si>
  <si>
    <t>Dolichospermum planctonicum</t>
  </si>
  <si>
    <t xml:space="preserve">Dolichospermum solitarium </t>
  </si>
  <si>
    <t xml:space="preserve">Komvophoron schmidlei </t>
  </si>
  <si>
    <t xml:space="preserve">Merismopedia glauca </t>
  </si>
  <si>
    <t xml:space="preserve">Oscillatoria limosa </t>
  </si>
  <si>
    <t xml:space="preserve">Pseudanabaena catenata </t>
  </si>
  <si>
    <t xml:space="preserve">Synechocystis aquatilis </t>
  </si>
  <si>
    <t xml:space="preserve">Lepocinclis acus </t>
  </si>
  <si>
    <t xml:space="preserve">Phacus longicauda </t>
  </si>
  <si>
    <t>Phacus orbicularis</t>
  </si>
  <si>
    <t xml:space="preserve">Trachelomonas armata </t>
  </si>
  <si>
    <t>P1 -Itapemirim</t>
  </si>
  <si>
    <t>P2 -Itapemirim</t>
  </si>
  <si>
    <t>P3 -Itapemirim</t>
  </si>
  <si>
    <t>P4 -Itapemirim</t>
  </si>
  <si>
    <t>Eunotia minor</t>
  </si>
  <si>
    <t>Gomphonema gracile</t>
  </si>
  <si>
    <t>Gomphonema turris</t>
  </si>
  <si>
    <t>Coelastrum microporum</t>
  </si>
  <si>
    <t>Desmodesmus quadricaudata</t>
  </si>
  <si>
    <t>Monactinus simplex</t>
  </si>
  <si>
    <t>Monoraphidium griffithii</t>
  </si>
  <si>
    <t>Pediastrum duplex</t>
  </si>
  <si>
    <t>Dolichospermum solitarium</t>
  </si>
  <si>
    <t>Merismopedia glauca</t>
  </si>
  <si>
    <t>Synechocystis aquatilis</t>
  </si>
  <si>
    <t>Lepocinclis acus</t>
  </si>
  <si>
    <t>Phacus longicauda</t>
  </si>
  <si>
    <t>Trachelomonas armata</t>
  </si>
  <si>
    <t>FO(%)</t>
  </si>
  <si>
    <t>-</t>
  </si>
  <si>
    <t>P1-J</t>
  </si>
  <si>
    <t>P2-J</t>
  </si>
  <si>
    <t>P3-J</t>
  </si>
  <si>
    <t>P4-J</t>
  </si>
  <si>
    <t>P5-J</t>
  </si>
  <si>
    <t>P6-J</t>
  </si>
  <si>
    <t>P1-It</t>
  </si>
  <si>
    <t>P2-It</t>
  </si>
  <si>
    <t>P3-It</t>
  </si>
  <si>
    <t>P4-It</t>
  </si>
  <si>
    <t>LN(S)</t>
  </si>
  <si>
    <t>Riqueza (S)</t>
  </si>
  <si>
    <t>Diversidade (H´)</t>
  </si>
  <si>
    <t>Equitabilidade (J´)</t>
  </si>
  <si>
    <t>Especie</t>
  </si>
  <si>
    <t>Quantidade</t>
  </si>
  <si>
    <t>(pi = ni/N)</t>
  </si>
  <si>
    <t>log natural de pi</t>
  </si>
  <si>
    <t>(pi X log nat de pi)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</si>
  <si>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</si>
  <si>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</si>
  <si>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</si>
  <si>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</si>
  <si>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</si>
  <si>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</si>
  <si>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</si>
  <si>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</si>
  <si>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</si>
  <si>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</si>
  <si>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Ponto 1-J (Diversidade Ecologica)</t>
  </si>
  <si>
    <t>Ponto 2-J (Diversidade Ecologica)</t>
  </si>
  <si>
    <t>Ponto 3-J (Diversidade Ecologica)</t>
  </si>
  <si>
    <t>Ponto 4-J (Diversidade Ecologica)</t>
  </si>
  <si>
    <t>Ponto 5-J (Diversidade Ecologica)</t>
  </si>
  <si>
    <t>Ponto 6-J (Diversidade Ecologica)</t>
  </si>
  <si>
    <t>Ponto 1-IT (Diversidade Ecologica)</t>
  </si>
  <si>
    <t>Ponto 2-IT (Diversidade Ecologica)</t>
  </si>
  <si>
    <t>Ponto 3-IT (Diversidade Ecologica)</t>
  </si>
  <si>
    <t>Ponto 4-IT (Diversidade Ecologica)</t>
  </si>
  <si>
    <t>Pontos de Amostragem</t>
  </si>
  <si>
    <t>Índices Ecológicos</t>
  </si>
  <si>
    <t>Diversidade (H')</t>
  </si>
  <si>
    <t>Equitabilidade (H')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</si>
</sst>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/>
    <xf numFmtId="1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 (S)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81189503399547E-2"/>
          <c:y val="0.16120524119692134"/>
          <c:w val="0.9065604274614778"/>
          <c:h val="0.60537358712604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Riqueza!$C$68:$L$68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Riqueza!$C$69:$L$69</c:f>
              <c:numCache>
                <c:formatCode>0</c:formatCode>
                <c:ptCount val="10"/>
                <c:pt idx="0">
                  <c:v>24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9</c:v>
                </c:pt>
                <c:pt idx="6" formatCode="General">
                  <c:v>19</c:v>
                </c:pt>
                <c:pt idx="7" formatCode="General">
                  <c:v>13</c:v>
                </c:pt>
                <c:pt idx="8" formatCode="General">
                  <c:v>9</c:v>
                </c:pt>
                <c:pt idx="9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1-412E-BB40-E0F3A6B6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275488"/>
        <c:axId val="1185280768"/>
      </c:barChart>
      <c:catAx>
        <c:axId val="118527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 de Amostragem</a:t>
                </a:r>
              </a:p>
            </c:rich>
          </c:tx>
          <c:layout>
            <c:manualLayout>
              <c:xMode val="edge"/>
              <c:yMode val="edge"/>
              <c:x val="0.34975365653845952"/>
              <c:y val="0.89853089579293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5280768"/>
        <c:crosses val="autoZero"/>
        <c:auto val="1"/>
        <c:lblAlgn val="ctr"/>
        <c:lblOffset val="100"/>
        <c:noMultiLvlLbl val="0"/>
      </c:catAx>
      <c:valAx>
        <c:axId val="11852807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527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Riqueza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03892802873326"/>
          <c:y val="0.2424196116240494"/>
          <c:w val="0.37378157204033702"/>
          <c:h val="0.671252217326363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84-41C8-86B8-E82D8B81EC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F-44A3-B29F-5DA0D5DDE2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F-44A3-B29F-5DA0D5DDE2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84-41C8-86B8-E82D8B81EC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84-41C8-86B8-E82D8B81EC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84-41C8-86B8-E82D8B81ECF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CF-44A3-B29F-5DA0D5DDE2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84-41C8-86B8-E82D8B81ECF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ACF-44A3-B29F-5DA0D5DDE2B1}"/>
              </c:ext>
            </c:extLst>
          </c:dPt>
          <c:dLbls>
            <c:dLbl>
              <c:idx val="0"/>
              <c:layout>
                <c:manualLayout>
                  <c:x val="-4.0491780632684125E-2"/>
                  <c:y val="-4.55194428115360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4-41C8-86B8-E82D8B81ECF1}"/>
                </c:ext>
              </c:extLst>
            </c:dLbl>
            <c:dLbl>
              <c:idx val="3"/>
              <c:layout>
                <c:manualLayout>
                  <c:x val="-1.3792733803011516E-2"/>
                  <c:y val="-1.36760760557332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84-41C8-86B8-E82D8B81ECF1}"/>
                </c:ext>
              </c:extLst>
            </c:dLbl>
            <c:dLbl>
              <c:idx val="4"/>
              <c:layout>
                <c:manualLayout>
                  <c:x val="-4.5364608371322009E-2"/>
                  <c:y val="-3.72494952097018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84-41C8-86B8-E82D8B81ECF1}"/>
                </c:ext>
              </c:extLst>
            </c:dLbl>
            <c:dLbl>
              <c:idx val="5"/>
              <c:layout>
                <c:manualLayout>
                  <c:x val="5.0812543168946055E-3"/>
                  <c:y val="-9.34918866395989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84-41C8-86B8-E82D8B81ECF1}"/>
                </c:ext>
              </c:extLst>
            </c:dLbl>
            <c:dLbl>
              <c:idx val="7"/>
              <c:layout>
                <c:manualLayout>
                  <c:x val="1.4864484044757563E-2"/>
                  <c:y val="1.62874504388609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84-41C8-86B8-E82D8B81EC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Riqueza!$A$86:$A$94</c:f>
              <c:strCache>
                <c:ptCount val="9"/>
                <c:pt idx="0">
                  <c:v>Bacillariophyceae</c:v>
                </c:pt>
                <c:pt idx="1">
                  <c:v>Coscinodiscophyceae</c:v>
                </c:pt>
                <c:pt idx="2">
                  <c:v>Mediophyceae</c:v>
                </c:pt>
                <c:pt idx="3">
                  <c:v>Zygnematophyceae</c:v>
                </c:pt>
                <c:pt idx="4">
                  <c:v>Chlorophyceae</c:v>
                </c:pt>
                <c:pt idx="5">
                  <c:v>Cyanophyceae</c:v>
                </c:pt>
                <c:pt idx="6">
                  <c:v>Dinophyceae</c:v>
                </c:pt>
                <c:pt idx="7">
                  <c:v>Euglenophyceae</c:v>
                </c:pt>
                <c:pt idx="8">
                  <c:v>Trebouxiophyceae</c:v>
                </c:pt>
              </c:strCache>
            </c:strRef>
          </c:cat>
          <c:val>
            <c:numRef>
              <c:f>Riqueza!$C$86:$C$94</c:f>
              <c:numCache>
                <c:formatCode>0%</c:formatCode>
                <c:ptCount val="9"/>
                <c:pt idx="0">
                  <c:v>0.30158730158730157</c:v>
                </c:pt>
                <c:pt idx="1">
                  <c:v>3.1746031746031744E-2</c:v>
                </c:pt>
                <c:pt idx="2">
                  <c:v>3.1746031746031744E-2</c:v>
                </c:pt>
                <c:pt idx="3">
                  <c:v>4.7619047619047616E-2</c:v>
                </c:pt>
                <c:pt idx="4">
                  <c:v>0.22222222222222221</c:v>
                </c:pt>
                <c:pt idx="5">
                  <c:v>0.23809523809523808</c:v>
                </c:pt>
                <c:pt idx="6">
                  <c:v>1.5873015873015872E-2</c:v>
                </c:pt>
                <c:pt idx="7">
                  <c:v>9.5238095238095233E-2</c:v>
                </c:pt>
                <c:pt idx="8">
                  <c:v>1.5873015873015872E-2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1C8-86B8-E82D8B81EC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920607818759497"/>
          <c:y val="0.21297883631695794"/>
          <c:w val="0.39106152783533632"/>
          <c:h val="0.75677542299382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Densidade (cel./mL)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34293829709646E-2"/>
          <c:y val="0.18620241222022627"/>
          <c:w val="0.89496381445469997"/>
          <c:h val="0.548265726807550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Densidade!$C$27:$L$27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Densidade!$C$28:$L$28</c:f>
              <c:numCache>
                <c:formatCode>0</c:formatCode>
                <c:ptCount val="10"/>
                <c:pt idx="0">
                  <c:v>639</c:v>
                </c:pt>
                <c:pt idx="1">
                  <c:v>842</c:v>
                </c:pt>
                <c:pt idx="2">
                  <c:v>38</c:v>
                </c:pt>
                <c:pt idx="3">
                  <c:v>713</c:v>
                </c:pt>
                <c:pt idx="4">
                  <c:v>90</c:v>
                </c:pt>
                <c:pt idx="5">
                  <c:v>65</c:v>
                </c:pt>
                <c:pt idx="6">
                  <c:v>15</c:v>
                </c:pt>
                <c:pt idx="7">
                  <c:v>64</c:v>
                </c:pt>
                <c:pt idx="8">
                  <c:v>15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3-462E-B256-4878D156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957024"/>
        <c:axId val="1234956064"/>
      </c:barChart>
      <c:catAx>
        <c:axId val="123495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</a:t>
                </a:r>
                <a:r>
                  <a:rPr lang="en-US" baseline="0"/>
                  <a:t> de Amostragem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879337000683137"/>
              <c:y val="0.88910382651703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4956064"/>
        <c:crosses val="autoZero"/>
        <c:auto val="1"/>
        <c:lblAlgn val="ctr"/>
        <c:lblOffset val="100"/>
        <c:noMultiLvlLbl val="0"/>
      </c:catAx>
      <c:valAx>
        <c:axId val="123495606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495702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Densidade Relativa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32669064515082"/>
          <c:y val="0.21112391361867644"/>
          <c:w val="0.3749243381614335"/>
          <c:h val="0.702170294748067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DC-48EC-9BD7-61A912E31C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DC-48EC-9BD7-61A912E31C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DC-48EC-9BD7-61A912E31C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1DC-48EC-9BD7-61A912E31C51}"/>
              </c:ext>
            </c:extLst>
          </c:dPt>
          <c:dLbls>
            <c:dLbl>
              <c:idx val="0"/>
              <c:layout>
                <c:manualLayout>
                  <c:x val="-2.8865018415907887E-2"/>
                  <c:y val="-4.37457368054381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C-48EC-9BD7-61A912E31C51}"/>
                </c:ext>
              </c:extLst>
            </c:dLbl>
            <c:dLbl>
              <c:idx val="1"/>
              <c:layout>
                <c:manualLayout>
                  <c:x val="5.3052072194679369E-2"/>
                  <c:y val="-6.99006124435518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C-48EC-9BD7-61A912E31C51}"/>
                </c:ext>
              </c:extLst>
            </c:dLbl>
            <c:dLbl>
              <c:idx val="2"/>
              <c:layout>
                <c:manualLayout>
                  <c:x val="-2.7152933043863344E-3"/>
                  <c:y val="-1.28516857369187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C-48EC-9BD7-61A912E31C51}"/>
                </c:ext>
              </c:extLst>
            </c:dLbl>
            <c:dLbl>
              <c:idx val="3"/>
              <c:layout>
                <c:manualLayout>
                  <c:x val="-3.9473769482518389E-3"/>
                  <c:y val="3.51817223346487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C-48EC-9BD7-61A912E31C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Densidade!$B$45:$B$48</c:f>
              <c:strCache>
                <c:ptCount val="4"/>
                <c:pt idx="0">
                  <c:v>Bacillariophyceae</c:v>
                </c:pt>
                <c:pt idx="1">
                  <c:v>Chlorophyceae</c:v>
                </c:pt>
                <c:pt idx="2">
                  <c:v>Cyanophyceae</c:v>
                </c:pt>
                <c:pt idx="3">
                  <c:v>Euglenophyceae</c:v>
                </c:pt>
              </c:strCache>
            </c:strRef>
          </c:cat>
          <c:val>
            <c:numRef>
              <c:f>Densidade!$D$45:$D$48</c:f>
              <c:numCache>
                <c:formatCode>0%</c:formatCode>
                <c:ptCount val="4"/>
                <c:pt idx="0">
                  <c:v>0.31818181818181818</c:v>
                </c:pt>
                <c:pt idx="1">
                  <c:v>0.27272727272727271</c:v>
                </c:pt>
                <c:pt idx="2">
                  <c:v>0.22727272727272727</c:v>
                </c:pt>
                <c:pt idx="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C-48EC-9BD7-61A912E31C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355216400419081"/>
          <c:y val="0.23506698525490971"/>
          <c:w val="0.33487098063359361"/>
          <c:h val="0.7341045046036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Abundância</a:t>
            </a:r>
            <a:r>
              <a:rPr lang="en-US" baseline="0"/>
              <a:t> Relativa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 Relativa'!$A$2</c:f>
              <c:strCache>
                <c:ptCount val="1"/>
                <c:pt idx="0">
                  <c:v>Bacillariophyceae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Relativa'!$B$2:$K$2</c:f>
              <c:numCache>
                <c:formatCode>General</c:formatCode>
                <c:ptCount val="10"/>
                <c:pt idx="0">
                  <c:v>7.981220657276995</c:v>
                </c:pt>
                <c:pt idx="1">
                  <c:v>1.0688836104513064</c:v>
                </c:pt>
                <c:pt idx="2">
                  <c:v>78.94736842105263</c:v>
                </c:pt>
                <c:pt idx="3">
                  <c:v>0.70126227208976155</c:v>
                </c:pt>
                <c:pt idx="4">
                  <c:v>4.4444444444444446</c:v>
                </c:pt>
                <c:pt idx="5">
                  <c:v>6.1538461538461542</c:v>
                </c:pt>
                <c:pt idx="6">
                  <c:v>100</c:v>
                </c:pt>
                <c:pt idx="7">
                  <c:v>18.75</c:v>
                </c:pt>
                <c:pt idx="8">
                  <c:v>26.666666666666668</c:v>
                </c:pt>
                <c:pt idx="9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3-47DF-AD16-43B12EDCDEED}"/>
            </c:ext>
          </c:extLst>
        </c:ser>
        <c:ser>
          <c:idx val="1"/>
          <c:order val="1"/>
          <c:tx>
            <c:strRef>
              <c:f>'AB Relativa'!$A$3</c:f>
              <c:strCache>
                <c:ptCount val="1"/>
                <c:pt idx="0">
                  <c:v>Chlorophyceae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33.099579242636743</c:v>
                </c:pt>
                <c:pt idx="4">
                  <c:v>20</c:v>
                </c:pt>
                <c:pt idx="5">
                  <c:v>7.6923076923076925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3-47DF-AD16-43B12EDCDEED}"/>
            </c:ext>
          </c:extLst>
        </c:ser>
        <c:ser>
          <c:idx val="2"/>
          <c:order val="2"/>
          <c:tx>
            <c:strRef>
              <c:f>'AB Relativa'!$A$4</c:f>
              <c:strCache>
                <c:ptCount val="1"/>
                <c:pt idx="0">
                  <c:v>Cyanophyceae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Relativa'!$B$4:$K$4</c:f>
              <c:numCache>
                <c:formatCode>General</c:formatCode>
                <c:ptCount val="10"/>
                <c:pt idx="0">
                  <c:v>92.018779342723008</c:v>
                </c:pt>
                <c:pt idx="1">
                  <c:v>98.931116389548691</c:v>
                </c:pt>
                <c:pt idx="2">
                  <c:v>5.2631578947368425</c:v>
                </c:pt>
                <c:pt idx="3">
                  <c:v>66.199158485273486</c:v>
                </c:pt>
                <c:pt idx="4">
                  <c:v>75.555555555555557</c:v>
                </c:pt>
                <c:pt idx="5">
                  <c:v>86.15384615384616</c:v>
                </c:pt>
                <c:pt idx="6">
                  <c:v>0</c:v>
                </c:pt>
                <c:pt idx="7">
                  <c:v>67.1875</c:v>
                </c:pt>
                <c:pt idx="8">
                  <c:v>73.333333333333329</c:v>
                </c:pt>
                <c:pt idx="9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3-47DF-AD16-43B12EDCDEED}"/>
            </c:ext>
          </c:extLst>
        </c:ser>
        <c:ser>
          <c:idx val="3"/>
          <c:order val="3"/>
          <c:tx>
            <c:strRef>
              <c:f>'AB Relativa'!$A$5</c:f>
              <c:strCache>
                <c:ptCount val="1"/>
                <c:pt idx="0">
                  <c:v>Euglenophyceae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'AB Relativa'!$B$1:$K$1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'AB Relativa'!$B$5:$K$5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14.0625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53-47DF-AD16-43B12EDCD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4960384"/>
        <c:axId val="1234966144"/>
      </c:barChart>
      <c:catAx>
        <c:axId val="1234960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</a:t>
                </a:r>
                <a:r>
                  <a:rPr lang="en-US" baseline="0"/>
                  <a:t> de Amostragem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329372844299039"/>
              <c:y val="0.77760962864476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4966144"/>
        <c:crosses val="autoZero"/>
        <c:auto val="1"/>
        <c:lblAlgn val="ctr"/>
        <c:lblOffset val="100"/>
        <c:noMultiLvlLbl val="0"/>
      </c:catAx>
      <c:valAx>
        <c:axId val="12349661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49603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52180356185E-2"/>
          <c:y val="0.89789111432363278"/>
          <c:w val="0.89999989563928762"/>
          <c:h val="8.1635441305496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Índices Ecológicos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IE!$A$3</c:f>
              <c:strCache>
                <c:ptCount val="1"/>
                <c:pt idx="0">
                  <c:v>Diversidade (H´)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IE!$B$3:$K$3</c:f>
              <c:numCache>
                <c:formatCode>General</c:formatCode>
                <c:ptCount val="10"/>
                <c:pt idx="0">
                  <c:v>0.71</c:v>
                </c:pt>
                <c:pt idx="1">
                  <c:v>0.5</c:v>
                </c:pt>
                <c:pt idx="2">
                  <c:v>1.29</c:v>
                </c:pt>
                <c:pt idx="3">
                  <c:v>0.85</c:v>
                </c:pt>
                <c:pt idx="4">
                  <c:v>1.1200000000000001</c:v>
                </c:pt>
                <c:pt idx="5">
                  <c:v>1.01</c:v>
                </c:pt>
                <c:pt idx="6">
                  <c:v>0.67</c:v>
                </c:pt>
                <c:pt idx="7">
                  <c:v>0.96</c:v>
                </c:pt>
                <c:pt idx="8">
                  <c:v>0.76</c:v>
                </c:pt>
                <c:pt idx="9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95-45F8-98CC-F62EABA75075}"/>
            </c:ext>
          </c:extLst>
        </c:ser>
        <c:ser>
          <c:idx val="2"/>
          <c:order val="2"/>
          <c:tx>
            <c:strRef>
              <c:f>IE!$A$4</c:f>
              <c:strCache>
                <c:ptCount val="1"/>
                <c:pt idx="0">
                  <c:v>Equitabilidade (J´)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IE!$B$4:$K$4</c:f>
              <c:numCache>
                <c:formatCode>General</c:formatCode>
                <c:ptCount val="10"/>
                <c:pt idx="0">
                  <c:v>0.22340716611532863</c:v>
                </c:pt>
                <c:pt idx="1">
                  <c:v>0.20851619571212315</c:v>
                </c:pt>
                <c:pt idx="2">
                  <c:v>0.51913418965257963</c:v>
                </c:pt>
                <c:pt idx="3">
                  <c:v>0.29407981782201453</c:v>
                </c:pt>
                <c:pt idx="4">
                  <c:v>0.40395461144890982</c:v>
                </c:pt>
                <c:pt idx="5">
                  <c:v>0.45967080944655286</c:v>
                </c:pt>
                <c:pt idx="6">
                  <c:v>0.22754759216972278</c:v>
                </c:pt>
                <c:pt idx="7">
                  <c:v>0.37427639544122887</c:v>
                </c:pt>
                <c:pt idx="8">
                  <c:v>0.34589090611819817</c:v>
                </c:pt>
                <c:pt idx="9">
                  <c:v>0.10230925905628684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95-45F8-98CC-F62EABA75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5271648"/>
        <c:axId val="1185272128"/>
      </c:barChart>
      <c:lineChart>
        <c:grouping val="standard"/>
        <c:varyColors val="0"/>
        <c:ser>
          <c:idx val="0"/>
          <c:order val="0"/>
          <c:tx>
            <c:strRef>
              <c:f>IE!$A$2</c:f>
              <c:strCache>
                <c:ptCount val="1"/>
                <c:pt idx="0">
                  <c:v>Riqueza (S)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IE!$B$1:$K$1</c:f>
              <c:strCache>
                <c:ptCount val="10"/>
                <c:pt idx="0">
                  <c:v>P1-J</c:v>
                </c:pt>
                <c:pt idx="1">
                  <c:v>P2-J</c:v>
                </c:pt>
                <c:pt idx="2">
                  <c:v>P3-J</c:v>
                </c:pt>
                <c:pt idx="3">
                  <c:v>P4-J</c:v>
                </c:pt>
                <c:pt idx="4">
                  <c:v>P5-J</c:v>
                </c:pt>
                <c:pt idx="5">
                  <c:v>P6-J</c:v>
                </c:pt>
                <c:pt idx="6">
                  <c:v>P1-It</c:v>
                </c:pt>
                <c:pt idx="7">
                  <c:v>P2-It</c:v>
                </c:pt>
                <c:pt idx="8">
                  <c:v>P3-It</c:v>
                </c:pt>
                <c:pt idx="9">
                  <c:v>P4-It</c:v>
                </c:pt>
              </c:strCache>
            </c:strRef>
          </c:cat>
          <c:val>
            <c:numRef>
              <c:f>IE!$B$2:$K$2</c:f>
              <c:numCache>
                <c:formatCode>0</c:formatCode>
                <c:ptCount val="10"/>
                <c:pt idx="0">
                  <c:v>24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9</c:v>
                </c:pt>
                <c:pt idx="6" formatCode="General">
                  <c:v>19</c:v>
                </c:pt>
                <c:pt idx="7" formatCode="General">
                  <c:v>13</c:v>
                </c:pt>
                <c:pt idx="8" formatCode="General">
                  <c:v>9</c:v>
                </c:pt>
                <c:pt idx="9" formatCode="General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5-45F8-98CC-F62EABA75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273568"/>
        <c:axId val="1185277408"/>
      </c:lineChart>
      <c:catAx>
        <c:axId val="118527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Estações</a:t>
                </a:r>
                <a:r>
                  <a:rPr lang="en-US" baseline="0"/>
                  <a:t> de Amostragem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959370891017733"/>
              <c:y val="0.78189071819100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5272128"/>
        <c:crosses val="autoZero"/>
        <c:auto val="1"/>
        <c:lblAlgn val="ctr"/>
        <c:lblOffset val="100"/>
        <c:noMultiLvlLbl val="0"/>
      </c:catAx>
      <c:valAx>
        <c:axId val="1185272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H' e J'</a:t>
                </a:r>
              </a:p>
            </c:rich>
          </c:tx>
          <c:layout>
            <c:manualLayout>
              <c:xMode val="edge"/>
              <c:yMode val="edge"/>
              <c:x val="1.0315925209542231E-2"/>
              <c:y val="0.34710758179062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5271648"/>
        <c:crosses val="autoZero"/>
        <c:crossBetween val="between"/>
      </c:valAx>
      <c:valAx>
        <c:axId val="1185277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</a:t>
                </a:r>
              </a:p>
            </c:rich>
          </c:tx>
          <c:layout>
            <c:manualLayout>
              <c:xMode val="edge"/>
              <c:yMode val="edge"/>
              <c:x val="0.95304954385537399"/>
              <c:y val="0.39522554574958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5273568"/>
        <c:crosses val="max"/>
        <c:crossBetween val="between"/>
      </c:valAx>
      <c:catAx>
        <c:axId val="11852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5277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889311950126152E-2"/>
          <c:y val="0.91291188629215558"/>
          <c:w val="0.7970632104255827"/>
          <c:h val="8.195002868426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69</xdr:row>
      <xdr:rowOff>157162</xdr:rowOff>
    </xdr:from>
    <xdr:to>
      <xdr:col>9</xdr:col>
      <xdr:colOff>647699</xdr:colOff>
      <xdr:row>83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D666BF-CDA1-FB5C-73A5-481CA2B43B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85</xdr:row>
      <xdr:rowOff>23812</xdr:rowOff>
    </xdr:from>
    <xdr:to>
      <xdr:col>11</xdr:col>
      <xdr:colOff>95250</xdr:colOff>
      <xdr:row>98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0452AD-1111-96B8-D5E2-BDC236421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29</xdr:row>
      <xdr:rowOff>33337</xdr:rowOff>
    </xdr:from>
    <xdr:to>
      <xdr:col>9</xdr:col>
      <xdr:colOff>695324</xdr:colOff>
      <xdr:row>42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BD046F-B037-3C53-0269-166260B321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43</xdr:row>
      <xdr:rowOff>166687</xdr:rowOff>
    </xdr:from>
    <xdr:to>
      <xdr:col>12</xdr:col>
      <xdr:colOff>47625</xdr:colOff>
      <xdr:row>56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C5EEDC-BDE5-3B8C-DD29-8EB0CAD0B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6</xdr:row>
      <xdr:rowOff>23812</xdr:rowOff>
    </xdr:from>
    <xdr:to>
      <xdr:col>9</xdr:col>
      <xdr:colOff>66674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E0FC7D-A53D-8CBC-E97B-95CE2EC27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7</xdr:row>
      <xdr:rowOff>157162</xdr:rowOff>
    </xdr:from>
    <xdr:to>
      <xdr:col>15</xdr:col>
      <xdr:colOff>981075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4AA075-2A07-17AC-1DDF-297F9CED6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0569-DEC5-4B2E-8B90-83B39E41E62C}">
  <dimension ref="A1:L94"/>
  <sheetViews>
    <sheetView workbookViewId="0">
      <selection activeCell="I2" sqref="I2:L20"/>
    </sheetView>
  </sheetViews>
  <sheetFormatPr defaultRowHeight="15" x14ac:dyDescent="0.25"/>
  <cols>
    <col min="1" max="1" width="18.7109375" bestFit="1" customWidth="1"/>
    <col min="2" max="2" width="26.7109375" bestFit="1" customWidth="1"/>
    <col min="4" max="4" width="8.7109375" bestFit="1" customWidth="1"/>
    <col min="9" max="9" width="9.7109375" customWidth="1"/>
    <col min="10" max="11" width="10.140625" customWidth="1"/>
    <col min="12" max="12" width="10.28515625" customWidth="1"/>
  </cols>
  <sheetData>
    <row r="1" spans="1:12" ht="24" x14ac:dyDescent="0.25">
      <c r="A1" s="5" t="s">
        <v>7</v>
      </c>
      <c r="B1" s="5" t="s">
        <v>8</v>
      </c>
      <c r="C1" s="5" t="s">
        <v>33</v>
      </c>
      <c r="D1" s="5" t="s">
        <v>34</v>
      </c>
      <c r="E1" s="13" t="s">
        <v>35</v>
      </c>
      <c r="F1" s="13" t="s">
        <v>36</v>
      </c>
      <c r="G1" s="13" t="s">
        <v>37</v>
      </c>
      <c r="H1" s="13" t="s">
        <v>38</v>
      </c>
      <c r="I1" s="13" t="s">
        <v>39</v>
      </c>
      <c r="J1" s="13" t="s">
        <v>40</v>
      </c>
      <c r="K1" s="13" t="s">
        <v>41</v>
      </c>
      <c r="L1" s="13" t="s">
        <v>42</v>
      </c>
    </row>
    <row r="2" spans="1:12" ht="15" customHeight="1" x14ac:dyDescent="0.25">
      <c r="A2" s="36" t="s">
        <v>9</v>
      </c>
      <c r="B2" s="15" t="s">
        <v>44</v>
      </c>
      <c r="C2" s="10"/>
      <c r="D2" s="10"/>
      <c r="E2" s="10"/>
      <c r="F2" s="10"/>
      <c r="G2" s="10"/>
      <c r="H2" s="10"/>
      <c r="I2" s="9"/>
      <c r="J2" s="9"/>
      <c r="K2" s="9"/>
      <c r="L2" s="9" t="s">
        <v>0</v>
      </c>
    </row>
    <row r="3" spans="1:12" ht="15" customHeight="1" x14ac:dyDescent="0.25">
      <c r="A3" s="37"/>
      <c r="B3" s="15" t="s">
        <v>45</v>
      </c>
      <c r="C3" s="4" t="s">
        <v>0</v>
      </c>
      <c r="D3" s="9"/>
      <c r="E3" s="9"/>
      <c r="F3" s="9"/>
      <c r="G3" s="9"/>
      <c r="H3" s="9"/>
      <c r="I3" s="11"/>
      <c r="J3" s="11"/>
      <c r="K3" s="11"/>
      <c r="L3" s="11"/>
    </row>
    <row r="4" spans="1:12" ht="15" customHeight="1" x14ac:dyDescent="0.25">
      <c r="A4" s="37"/>
      <c r="B4" s="15" t="s">
        <v>46</v>
      </c>
      <c r="C4" s="4" t="s">
        <v>0</v>
      </c>
      <c r="D4" s="9"/>
      <c r="E4" s="9"/>
      <c r="F4" s="9"/>
      <c r="G4" s="9"/>
      <c r="H4" s="9"/>
      <c r="I4" s="11"/>
      <c r="J4" s="11"/>
      <c r="K4" s="11"/>
      <c r="L4" s="11"/>
    </row>
    <row r="5" spans="1:12" ht="15" customHeight="1" x14ac:dyDescent="0.25">
      <c r="A5" s="37"/>
      <c r="B5" s="15" t="s">
        <v>47</v>
      </c>
      <c r="C5" s="4" t="s">
        <v>0</v>
      </c>
      <c r="D5" s="9"/>
      <c r="E5" s="9"/>
      <c r="F5" s="9"/>
      <c r="G5" s="9"/>
      <c r="H5" s="9"/>
      <c r="I5" s="4" t="s">
        <v>0</v>
      </c>
      <c r="J5" s="4"/>
      <c r="K5" s="4"/>
      <c r="L5" s="9"/>
    </row>
    <row r="6" spans="1:12" ht="15" customHeight="1" x14ac:dyDescent="0.25">
      <c r="A6" s="37"/>
      <c r="B6" s="9" t="s">
        <v>10</v>
      </c>
      <c r="C6" s="9"/>
      <c r="D6" s="9"/>
      <c r="E6" s="4" t="s">
        <v>0</v>
      </c>
      <c r="F6" s="4" t="s">
        <v>0</v>
      </c>
      <c r="G6" s="4" t="s">
        <v>0</v>
      </c>
      <c r="H6" s="4" t="s">
        <v>0</v>
      </c>
      <c r="I6" s="11" t="s">
        <v>0</v>
      </c>
      <c r="J6" s="11" t="s">
        <v>0</v>
      </c>
      <c r="K6" s="11" t="s">
        <v>0</v>
      </c>
      <c r="L6" s="11" t="s">
        <v>0</v>
      </c>
    </row>
    <row r="7" spans="1:12" ht="15" customHeight="1" x14ac:dyDescent="0.25">
      <c r="A7" s="37"/>
      <c r="B7" s="15" t="s">
        <v>48</v>
      </c>
      <c r="C7" s="4" t="s">
        <v>0</v>
      </c>
      <c r="D7" s="9"/>
      <c r="E7" s="9"/>
      <c r="F7" s="9"/>
      <c r="G7" s="9"/>
      <c r="H7" s="9"/>
      <c r="I7" s="11"/>
      <c r="J7" s="11"/>
      <c r="K7" s="11"/>
      <c r="L7" s="11"/>
    </row>
    <row r="8" spans="1:12" ht="15" customHeight="1" x14ac:dyDescent="0.25">
      <c r="A8" s="37"/>
      <c r="B8" s="15" t="s">
        <v>49</v>
      </c>
      <c r="C8" s="4" t="s">
        <v>0</v>
      </c>
      <c r="D8" s="9"/>
      <c r="E8" s="9"/>
      <c r="F8" s="9"/>
      <c r="G8" s="4" t="s">
        <v>0</v>
      </c>
      <c r="H8" s="9"/>
      <c r="I8" s="11"/>
      <c r="J8" s="11"/>
      <c r="K8" s="11"/>
      <c r="L8" s="11"/>
    </row>
    <row r="9" spans="1:12" ht="15" customHeight="1" x14ac:dyDescent="0.25">
      <c r="A9" s="37"/>
      <c r="B9" s="15" t="s">
        <v>50</v>
      </c>
      <c r="C9" s="4" t="s">
        <v>0</v>
      </c>
      <c r="D9" s="9"/>
      <c r="E9" s="9"/>
      <c r="F9" s="9"/>
      <c r="G9" s="9"/>
      <c r="H9" s="9"/>
      <c r="I9" s="11"/>
      <c r="J9" s="11"/>
      <c r="K9" s="11"/>
      <c r="L9" s="11"/>
    </row>
    <row r="10" spans="1:12" ht="15" customHeight="1" x14ac:dyDescent="0.25">
      <c r="A10" s="37"/>
      <c r="B10" s="15" t="s">
        <v>51</v>
      </c>
      <c r="C10" s="4" t="s">
        <v>0</v>
      </c>
      <c r="D10" s="9"/>
      <c r="E10" s="9"/>
      <c r="F10" s="9"/>
      <c r="G10" s="9"/>
      <c r="H10" s="9"/>
      <c r="I10" s="11"/>
      <c r="J10" s="11"/>
      <c r="K10" s="11"/>
      <c r="L10" s="11"/>
    </row>
    <row r="11" spans="1:12" ht="15" customHeight="1" x14ac:dyDescent="0.25">
      <c r="A11" s="37"/>
      <c r="B11" s="4" t="s">
        <v>11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11" t="s">
        <v>0</v>
      </c>
      <c r="J11" s="11" t="s">
        <v>0</v>
      </c>
      <c r="K11" s="11" t="s">
        <v>0</v>
      </c>
      <c r="L11" s="11"/>
    </row>
    <row r="12" spans="1:12" ht="15" customHeight="1" x14ac:dyDescent="0.25">
      <c r="A12" s="37"/>
      <c r="B12" s="15" t="s">
        <v>52</v>
      </c>
      <c r="C12" s="4" t="s">
        <v>0</v>
      </c>
      <c r="D12" s="9"/>
      <c r="E12" s="9"/>
      <c r="F12" s="9"/>
      <c r="G12" s="9"/>
      <c r="H12" s="9"/>
      <c r="I12" s="11"/>
      <c r="J12" s="11"/>
      <c r="K12" s="11"/>
      <c r="L12" s="11"/>
    </row>
    <row r="13" spans="1:12" ht="15" customHeight="1" x14ac:dyDescent="0.25">
      <c r="A13" s="37"/>
      <c r="B13" s="9" t="s">
        <v>12</v>
      </c>
      <c r="C13" s="4" t="s">
        <v>0</v>
      </c>
      <c r="D13" s="9"/>
      <c r="E13" s="4" t="s">
        <v>0</v>
      </c>
      <c r="F13" s="4" t="s">
        <v>0</v>
      </c>
      <c r="G13" s="9"/>
      <c r="H13" s="9"/>
      <c r="I13" s="11" t="s">
        <v>0</v>
      </c>
      <c r="J13" s="11" t="s">
        <v>0</v>
      </c>
      <c r="K13" s="11"/>
      <c r="L13" s="11" t="s">
        <v>0</v>
      </c>
    </row>
    <row r="14" spans="1:12" ht="15" customHeight="1" x14ac:dyDescent="0.25">
      <c r="A14" s="37"/>
      <c r="B14" s="16" t="s">
        <v>54</v>
      </c>
      <c r="C14" s="9"/>
      <c r="D14" s="9"/>
      <c r="E14" s="9"/>
      <c r="F14" s="9"/>
      <c r="G14" s="4" t="s">
        <v>0</v>
      </c>
      <c r="H14" s="9"/>
      <c r="I14" s="11" t="s">
        <v>0</v>
      </c>
      <c r="J14" s="11" t="s">
        <v>0</v>
      </c>
      <c r="K14" s="11"/>
      <c r="L14" s="11"/>
    </row>
    <row r="15" spans="1:12" ht="15" customHeight="1" x14ac:dyDescent="0.25">
      <c r="A15" s="37"/>
      <c r="B15" s="9" t="s">
        <v>1</v>
      </c>
      <c r="C15" s="9"/>
      <c r="D15" s="9"/>
      <c r="E15" s="9"/>
      <c r="F15" s="9"/>
      <c r="G15" s="4"/>
      <c r="H15" s="9"/>
      <c r="I15" s="11" t="s">
        <v>0</v>
      </c>
      <c r="J15" s="11"/>
      <c r="K15" s="11"/>
      <c r="L15" s="11" t="s">
        <v>0</v>
      </c>
    </row>
    <row r="16" spans="1:12" ht="15" customHeight="1" x14ac:dyDescent="0.25">
      <c r="A16" s="37"/>
      <c r="B16" s="15" t="s">
        <v>53</v>
      </c>
      <c r="C16" s="9"/>
      <c r="D16" s="9"/>
      <c r="E16" s="9"/>
      <c r="F16" s="4" t="s">
        <v>0</v>
      </c>
      <c r="G16" s="9"/>
      <c r="H16" s="9"/>
      <c r="I16" s="11"/>
      <c r="J16" s="11"/>
      <c r="K16" s="11"/>
      <c r="L16" s="11"/>
    </row>
    <row r="17" spans="1:12" ht="15" customHeight="1" x14ac:dyDescent="0.25">
      <c r="A17" s="37"/>
      <c r="B17" s="9" t="s">
        <v>2</v>
      </c>
      <c r="C17" s="9"/>
      <c r="D17" s="9"/>
      <c r="E17" s="9"/>
      <c r="F17" s="4"/>
      <c r="G17" s="9"/>
      <c r="H17" s="9"/>
      <c r="I17" s="11"/>
      <c r="J17" s="11" t="s">
        <v>0</v>
      </c>
      <c r="K17" s="11"/>
      <c r="L17" s="11"/>
    </row>
    <row r="18" spans="1:12" ht="15" customHeight="1" x14ac:dyDescent="0.25">
      <c r="A18" s="37"/>
      <c r="B18" s="9" t="s">
        <v>3</v>
      </c>
      <c r="C18" s="9"/>
      <c r="D18" s="9"/>
      <c r="E18" s="9"/>
      <c r="F18" s="4"/>
      <c r="G18" s="9"/>
      <c r="H18" s="9"/>
      <c r="I18" s="11"/>
      <c r="J18" s="11" t="s">
        <v>0</v>
      </c>
      <c r="K18" s="11"/>
      <c r="L18" s="11"/>
    </row>
    <row r="19" spans="1:12" ht="15" customHeight="1" x14ac:dyDescent="0.25">
      <c r="A19" s="37"/>
      <c r="B19" s="15" t="s">
        <v>55</v>
      </c>
      <c r="C19" s="4" t="s">
        <v>0</v>
      </c>
      <c r="D19" s="9"/>
      <c r="E19" s="9"/>
      <c r="F19" s="9"/>
      <c r="G19" s="9"/>
      <c r="H19" s="9"/>
      <c r="I19" s="11"/>
      <c r="J19" s="11"/>
      <c r="K19" s="11"/>
      <c r="L19" s="11"/>
    </row>
    <row r="20" spans="1:12" ht="15" customHeight="1" x14ac:dyDescent="0.25">
      <c r="A20" s="38"/>
      <c r="B20" s="15" t="s">
        <v>56</v>
      </c>
      <c r="C20" s="4" t="s">
        <v>0</v>
      </c>
      <c r="D20" s="9"/>
      <c r="E20" s="4" t="s">
        <v>0</v>
      </c>
      <c r="F20" s="4" t="s">
        <v>0</v>
      </c>
      <c r="G20" s="4" t="s">
        <v>0</v>
      </c>
      <c r="H20" s="4" t="s">
        <v>0</v>
      </c>
      <c r="I20" s="11" t="s">
        <v>0</v>
      </c>
      <c r="J20" s="11" t="s">
        <v>0</v>
      </c>
      <c r="K20" s="11"/>
      <c r="L20" s="11" t="s">
        <v>0</v>
      </c>
    </row>
    <row r="21" spans="1:12" ht="15" customHeight="1" x14ac:dyDescent="0.25">
      <c r="A21" s="36" t="s">
        <v>13</v>
      </c>
      <c r="B21" s="15" t="s">
        <v>57</v>
      </c>
      <c r="C21" s="9"/>
      <c r="D21" s="9"/>
      <c r="E21" s="9"/>
      <c r="F21" s="4" t="s">
        <v>0</v>
      </c>
      <c r="G21" s="9"/>
      <c r="H21" s="9"/>
      <c r="I21" s="11" t="s">
        <v>0</v>
      </c>
      <c r="J21" s="11"/>
      <c r="K21" s="11"/>
      <c r="L21" s="11" t="s">
        <v>0</v>
      </c>
    </row>
    <row r="22" spans="1:12" ht="15" customHeight="1" x14ac:dyDescent="0.25">
      <c r="A22" s="38"/>
      <c r="B22" s="9" t="s">
        <v>4</v>
      </c>
      <c r="C22" s="9"/>
      <c r="D22" s="9"/>
      <c r="E22" s="9"/>
      <c r="F22" s="4"/>
      <c r="G22" s="9"/>
      <c r="H22" s="9"/>
      <c r="I22" s="11" t="s">
        <v>0</v>
      </c>
      <c r="J22" s="11"/>
      <c r="K22" s="11" t="s">
        <v>0</v>
      </c>
      <c r="L22" s="11" t="s">
        <v>0</v>
      </c>
    </row>
    <row r="23" spans="1:12" ht="15" customHeight="1" x14ac:dyDescent="0.25">
      <c r="A23" s="36" t="s">
        <v>14</v>
      </c>
      <c r="B23" s="15" t="s">
        <v>58</v>
      </c>
      <c r="C23" s="9"/>
      <c r="D23" s="9"/>
      <c r="E23" s="9"/>
      <c r="F23" s="9"/>
      <c r="G23" s="4" t="s">
        <v>0</v>
      </c>
      <c r="H23" s="9"/>
      <c r="I23" s="11" t="s">
        <v>0</v>
      </c>
      <c r="J23" s="11" t="s">
        <v>0</v>
      </c>
      <c r="K23" s="11"/>
      <c r="L23" s="11" t="s">
        <v>0</v>
      </c>
    </row>
    <row r="24" spans="1:12" ht="15" customHeight="1" x14ac:dyDescent="0.25">
      <c r="A24" s="38"/>
      <c r="B24" s="15" t="s">
        <v>59</v>
      </c>
      <c r="C24" s="9"/>
      <c r="D24" s="9"/>
      <c r="E24" s="4" t="s">
        <v>0</v>
      </c>
      <c r="F24" s="9"/>
      <c r="G24" s="4" t="s">
        <v>0</v>
      </c>
      <c r="H24" s="9"/>
      <c r="I24" s="11" t="s">
        <v>0</v>
      </c>
      <c r="J24" s="11" t="s">
        <v>0</v>
      </c>
      <c r="K24" s="11"/>
      <c r="L24" s="11"/>
    </row>
    <row r="25" spans="1:12" ht="15" customHeight="1" x14ac:dyDescent="0.25">
      <c r="A25" s="36" t="s">
        <v>15</v>
      </c>
      <c r="B25" s="9" t="s">
        <v>5</v>
      </c>
      <c r="C25" s="9"/>
      <c r="D25" s="9"/>
      <c r="E25" s="4"/>
      <c r="F25" s="9"/>
      <c r="G25" s="4"/>
      <c r="H25" s="9"/>
      <c r="I25" s="11" t="s">
        <v>0</v>
      </c>
      <c r="J25" s="11"/>
      <c r="K25" s="11"/>
      <c r="L25" s="11"/>
    </row>
    <row r="26" spans="1:12" ht="15" customHeight="1" x14ac:dyDescent="0.25">
      <c r="A26" s="37"/>
      <c r="B26" s="9" t="s">
        <v>16</v>
      </c>
      <c r="C26" s="4" t="s">
        <v>0</v>
      </c>
      <c r="D26" s="9"/>
      <c r="E26" s="9"/>
      <c r="F26" s="9"/>
      <c r="G26" s="9"/>
      <c r="H26" s="9"/>
      <c r="I26" s="11"/>
      <c r="J26" s="11"/>
      <c r="K26" s="11"/>
      <c r="L26" s="11"/>
    </row>
    <row r="27" spans="1:12" ht="15" customHeight="1" x14ac:dyDescent="0.25">
      <c r="A27" s="38"/>
      <c r="B27" s="4" t="s">
        <v>17</v>
      </c>
      <c r="C27" s="9"/>
      <c r="D27" s="9"/>
      <c r="E27" s="9"/>
      <c r="F27" s="4" t="s">
        <v>0</v>
      </c>
      <c r="G27" s="4" t="s">
        <v>0</v>
      </c>
      <c r="H27" s="9"/>
      <c r="I27" s="11"/>
      <c r="J27" s="11"/>
      <c r="K27" s="11"/>
      <c r="L27" s="11"/>
    </row>
    <row r="28" spans="1:12" ht="15" customHeight="1" x14ac:dyDescent="0.25">
      <c r="A28" s="36" t="s">
        <v>18</v>
      </c>
      <c r="B28" s="15" t="s">
        <v>60</v>
      </c>
      <c r="C28" s="4" t="s">
        <v>0</v>
      </c>
      <c r="D28" s="9"/>
      <c r="E28" s="9"/>
      <c r="F28" s="9"/>
      <c r="G28" s="9"/>
      <c r="H28" s="9"/>
      <c r="I28" s="11"/>
      <c r="J28" s="11"/>
      <c r="K28" s="11"/>
      <c r="L28" s="11"/>
    </row>
    <row r="29" spans="1:12" ht="15" customHeight="1" x14ac:dyDescent="0.25">
      <c r="A29" s="37"/>
      <c r="B29" s="15" t="s">
        <v>61</v>
      </c>
      <c r="C29" s="9"/>
      <c r="D29" s="9"/>
      <c r="E29" s="9"/>
      <c r="F29" s="4" t="s">
        <v>0</v>
      </c>
      <c r="G29" s="4" t="s">
        <v>0</v>
      </c>
      <c r="H29" s="9"/>
      <c r="I29" s="11"/>
      <c r="J29" s="11"/>
      <c r="K29" s="11"/>
      <c r="L29" s="11"/>
    </row>
    <row r="30" spans="1:12" ht="15" customHeight="1" x14ac:dyDescent="0.25">
      <c r="A30" s="37"/>
      <c r="B30" s="15" t="s">
        <v>62</v>
      </c>
      <c r="C30" s="4" t="s">
        <v>0</v>
      </c>
      <c r="D30" s="9"/>
      <c r="E30" s="9"/>
      <c r="F30" s="9"/>
      <c r="G30" s="9"/>
      <c r="H30" s="9"/>
      <c r="I30" s="11"/>
      <c r="J30" s="11"/>
      <c r="K30" s="11"/>
      <c r="L30" s="11"/>
    </row>
    <row r="31" spans="1:12" ht="15" customHeight="1" x14ac:dyDescent="0.25">
      <c r="A31" s="37"/>
      <c r="B31" s="15" t="s">
        <v>63</v>
      </c>
      <c r="C31" s="9"/>
      <c r="D31" s="9"/>
      <c r="E31" s="9"/>
      <c r="F31" s="4" t="s">
        <v>0</v>
      </c>
      <c r="G31" s="4" t="s">
        <v>0</v>
      </c>
      <c r="H31" s="9"/>
      <c r="I31" s="11"/>
      <c r="J31" s="11"/>
      <c r="K31" s="11" t="s">
        <v>0</v>
      </c>
      <c r="L31" s="11" t="s">
        <v>0</v>
      </c>
    </row>
    <row r="32" spans="1:12" ht="15" customHeight="1" x14ac:dyDescent="0.25">
      <c r="A32" s="37"/>
      <c r="B32" s="15" t="s">
        <v>64</v>
      </c>
      <c r="C32" s="9"/>
      <c r="D32" s="9"/>
      <c r="E32" s="9"/>
      <c r="F32" s="9"/>
      <c r="G32" s="4"/>
      <c r="H32" s="9"/>
      <c r="I32" s="11"/>
      <c r="J32" s="11"/>
      <c r="K32" s="11" t="s">
        <v>0</v>
      </c>
      <c r="L32" s="11"/>
    </row>
    <row r="33" spans="1:12" ht="15" customHeight="1" x14ac:dyDescent="0.25">
      <c r="A33" s="37"/>
      <c r="B33" s="15" t="s">
        <v>65</v>
      </c>
      <c r="C33" s="9"/>
      <c r="D33" s="9"/>
      <c r="E33" s="9"/>
      <c r="F33" s="4" t="s">
        <v>0</v>
      </c>
      <c r="G33" s="4" t="s">
        <v>0</v>
      </c>
      <c r="H33" s="4" t="s">
        <v>0</v>
      </c>
      <c r="I33" s="11"/>
      <c r="J33" s="11"/>
      <c r="K33" s="11"/>
      <c r="L33" s="11"/>
    </row>
    <row r="34" spans="1:12" ht="15" customHeight="1" x14ac:dyDescent="0.25">
      <c r="A34" s="37"/>
      <c r="B34" s="15" t="s">
        <v>66</v>
      </c>
      <c r="C34" s="9"/>
      <c r="D34" s="9"/>
      <c r="E34" s="9"/>
      <c r="F34" s="4" t="s">
        <v>0</v>
      </c>
      <c r="G34" s="9"/>
      <c r="H34" s="9"/>
      <c r="I34" s="11"/>
      <c r="J34" s="11"/>
      <c r="K34" s="11"/>
      <c r="L34" s="11"/>
    </row>
    <row r="35" spans="1:12" ht="15" customHeight="1" x14ac:dyDescent="0.25">
      <c r="A35" s="37"/>
      <c r="B35" s="15" t="s">
        <v>67</v>
      </c>
      <c r="C35" s="9"/>
      <c r="D35" s="9"/>
      <c r="E35" s="9"/>
      <c r="F35" s="4" t="s">
        <v>0</v>
      </c>
      <c r="G35" s="9"/>
      <c r="H35" s="9"/>
      <c r="I35" s="11"/>
      <c r="J35" s="11"/>
      <c r="K35" s="11"/>
      <c r="L35" s="11"/>
    </row>
    <row r="36" spans="1:12" ht="15" customHeight="1" x14ac:dyDescent="0.25">
      <c r="A36" s="37"/>
      <c r="B36" s="9" t="s">
        <v>19</v>
      </c>
      <c r="C36" s="9"/>
      <c r="D36" s="9"/>
      <c r="E36" s="9"/>
      <c r="F36" s="4" t="s">
        <v>0</v>
      </c>
      <c r="G36" s="4" t="s">
        <v>0</v>
      </c>
      <c r="H36" s="4" t="s">
        <v>0</v>
      </c>
      <c r="I36" s="11" t="s">
        <v>0</v>
      </c>
      <c r="J36" s="11"/>
      <c r="K36" s="11"/>
      <c r="L36" s="11"/>
    </row>
    <row r="37" spans="1:12" ht="15" customHeight="1" x14ac:dyDescent="0.25">
      <c r="A37" s="37"/>
      <c r="B37" s="15" t="s">
        <v>68</v>
      </c>
      <c r="C37" s="9"/>
      <c r="D37" s="9"/>
      <c r="E37" s="9"/>
      <c r="F37" s="4" t="s">
        <v>0</v>
      </c>
      <c r="G37" s="9"/>
      <c r="H37" s="9"/>
      <c r="I37" s="11"/>
      <c r="J37" s="11"/>
      <c r="K37" s="11"/>
      <c r="L37" s="11" t="s">
        <v>0</v>
      </c>
    </row>
    <row r="38" spans="1:12" ht="15" customHeight="1" x14ac:dyDescent="0.25">
      <c r="A38" s="37"/>
      <c r="B38" s="15" t="s">
        <v>69</v>
      </c>
      <c r="C38" s="9"/>
      <c r="D38" s="9"/>
      <c r="E38" s="9"/>
      <c r="F38" s="4"/>
      <c r="G38" s="9"/>
      <c r="H38" s="9"/>
      <c r="I38" s="11" t="s">
        <v>0</v>
      </c>
      <c r="J38" s="11"/>
      <c r="K38" s="11"/>
      <c r="L38" s="11"/>
    </row>
    <row r="39" spans="1:12" ht="15" customHeight="1" x14ac:dyDescent="0.25">
      <c r="A39" s="37"/>
      <c r="B39" s="15" t="s">
        <v>70</v>
      </c>
      <c r="C39" s="9"/>
      <c r="D39" s="9"/>
      <c r="E39" s="9"/>
      <c r="F39" s="4" t="s">
        <v>0</v>
      </c>
      <c r="G39" s="4" t="s">
        <v>0</v>
      </c>
      <c r="H39" s="9"/>
      <c r="I39" s="11"/>
      <c r="J39" s="11"/>
      <c r="K39" s="11"/>
      <c r="L39" s="11"/>
    </row>
    <row r="40" spans="1:12" ht="15" customHeight="1" x14ac:dyDescent="0.25">
      <c r="A40" s="37"/>
      <c r="B40" s="15" t="s">
        <v>71</v>
      </c>
      <c r="C40" s="9"/>
      <c r="D40" s="9"/>
      <c r="E40" s="9"/>
      <c r="F40" s="4"/>
      <c r="G40" s="4"/>
      <c r="H40" s="9"/>
      <c r="I40" s="11" t="s">
        <v>0</v>
      </c>
      <c r="J40" s="11"/>
      <c r="K40" s="11"/>
      <c r="L40" s="11"/>
    </row>
    <row r="41" spans="1:12" ht="15" customHeight="1" x14ac:dyDescent="0.25">
      <c r="A41" s="38"/>
      <c r="B41" s="15" t="s">
        <v>72</v>
      </c>
      <c r="C41" s="9"/>
      <c r="D41" s="9"/>
      <c r="E41" s="9"/>
      <c r="F41" s="9"/>
      <c r="G41" s="9"/>
      <c r="H41" s="4" t="s">
        <v>0</v>
      </c>
      <c r="I41" s="11"/>
      <c r="J41" s="11"/>
      <c r="K41" s="11"/>
      <c r="L41" s="11"/>
    </row>
    <row r="42" spans="1:12" ht="15" customHeight="1" x14ac:dyDescent="0.25">
      <c r="A42" s="36" t="s">
        <v>20</v>
      </c>
      <c r="B42" s="15" t="s">
        <v>73</v>
      </c>
      <c r="C42" s="9"/>
      <c r="D42" s="4" t="s">
        <v>0</v>
      </c>
      <c r="E42" s="9"/>
      <c r="F42" s="9"/>
      <c r="G42" s="9"/>
      <c r="H42" s="9"/>
      <c r="I42" s="11"/>
      <c r="J42" s="11"/>
      <c r="K42" s="11"/>
      <c r="L42" s="11"/>
    </row>
    <row r="43" spans="1:12" ht="15" customHeight="1" x14ac:dyDescent="0.25">
      <c r="A43" s="37"/>
      <c r="B43" s="15" t="s">
        <v>74</v>
      </c>
      <c r="C43" s="9"/>
      <c r="D43" s="4" t="s">
        <v>0</v>
      </c>
      <c r="E43" s="4" t="s">
        <v>0</v>
      </c>
      <c r="F43" s="9"/>
      <c r="G43" s="9"/>
      <c r="H43" s="9"/>
      <c r="I43" s="11"/>
      <c r="J43" s="11"/>
      <c r="K43" s="11"/>
      <c r="L43" s="11"/>
    </row>
    <row r="44" spans="1:12" ht="15" customHeight="1" x14ac:dyDescent="0.25">
      <c r="A44" s="37"/>
      <c r="B44" s="15" t="s">
        <v>75</v>
      </c>
      <c r="C44" s="9"/>
      <c r="D44" s="4" t="s">
        <v>0</v>
      </c>
      <c r="E44" s="9"/>
      <c r="F44" s="9"/>
      <c r="G44" s="9"/>
      <c r="H44" s="9"/>
      <c r="I44" s="11"/>
      <c r="J44" s="11"/>
      <c r="K44" s="11"/>
      <c r="L44" s="11"/>
    </row>
    <row r="45" spans="1:12" ht="15" customHeight="1" x14ac:dyDescent="0.25">
      <c r="A45" s="37"/>
      <c r="B45" s="15" t="s">
        <v>76</v>
      </c>
      <c r="C45" s="4" t="s">
        <v>0</v>
      </c>
      <c r="D45" s="4" t="s">
        <v>0</v>
      </c>
      <c r="E45" s="9"/>
      <c r="F45" s="9"/>
      <c r="G45" s="9"/>
      <c r="H45" s="9"/>
      <c r="I45" s="11"/>
      <c r="J45" s="11"/>
      <c r="K45" s="11"/>
      <c r="L45" s="11"/>
    </row>
    <row r="46" spans="1:12" ht="15" customHeight="1" x14ac:dyDescent="0.25">
      <c r="A46" s="37"/>
      <c r="B46" s="15" t="s">
        <v>77</v>
      </c>
      <c r="C46" s="9"/>
      <c r="D46" s="4" t="s">
        <v>0</v>
      </c>
      <c r="E46" s="9"/>
      <c r="F46" s="9"/>
      <c r="G46" s="9"/>
      <c r="H46" s="9"/>
      <c r="I46" s="11"/>
      <c r="J46" s="11"/>
      <c r="K46" s="11"/>
      <c r="L46" s="11"/>
    </row>
    <row r="47" spans="1:12" ht="15" customHeight="1" x14ac:dyDescent="0.25">
      <c r="A47" s="37"/>
      <c r="B47" s="9" t="s">
        <v>21</v>
      </c>
      <c r="C47" s="9"/>
      <c r="D47" s="4"/>
      <c r="E47" s="9"/>
      <c r="F47" s="9"/>
      <c r="G47" s="9"/>
      <c r="H47" s="9"/>
      <c r="I47" s="11" t="s">
        <v>0</v>
      </c>
      <c r="J47" s="11"/>
      <c r="K47" s="11"/>
      <c r="L47" s="11"/>
    </row>
    <row r="48" spans="1:12" ht="15" customHeight="1" x14ac:dyDescent="0.25">
      <c r="A48" s="37"/>
      <c r="B48" s="9" t="s">
        <v>22</v>
      </c>
      <c r="C48" s="4" t="s">
        <v>0</v>
      </c>
      <c r="D48" s="4" t="s">
        <v>0</v>
      </c>
      <c r="E48" s="9"/>
      <c r="F48" s="9"/>
      <c r="G48" s="9"/>
      <c r="H48" s="9"/>
      <c r="I48" s="11" t="s">
        <v>0</v>
      </c>
      <c r="J48" s="11"/>
      <c r="K48" s="11" t="s">
        <v>0</v>
      </c>
      <c r="L48" s="11"/>
    </row>
    <row r="49" spans="1:12" ht="15" customHeight="1" x14ac:dyDescent="0.25">
      <c r="A49" s="37"/>
      <c r="B49" s="15" t="s">
        <v>78</v>
      </c>
      <c r="C49" s="4" t="s">
        <v>0</v>
      </c>
      <c r="D49" s="9"/>
      <c r="E49" s="9"/>
      <c r="F49" s="4" t="s">
        <v>0</v>
      </c>
      <c r="G49" s="4" t="s">
        <v>0</v>
      </c>
      <c r="H49" s="4" t="s">
        <v>0</v>
      </c>
      <c r="I49" s="11"/>
      <c r="J49" s="11"/>
      <c r="K49" s="11"/>
      <c r="L49" s="11"/>
    </row>
    <row r="50" spans="1:12" ht="15" customHeight="1" x14ac:dyDescent="0.25">
      <c r="A50" s="37"/>
      <c r="B50" s="15" t="s">
        <v>79</v>
      </c>
      <c r="C50" s="4" t="s">
        <v>0</v>
      </c>
      <c r="D50" s="9"/>
      <c r="E50" s="9"/>
      <c r="F50" s="4" t="s">
        <v>0</v>
      </c>
      <c r="G50" s="9"/>
      <c r="H50" s="9"/>
      <c r="I50" s="11"/>
      <c r="J50" s="11"/>
      <c r="K50" s="11"/>
      <c r="L50" s="11"/>
    </row>
    <row r="51" spans="1:12" ht="15" customHeight="1" x14ac:dyDescent="0.25">
      <c r="A51" s="37"/>
      <c r="B51" s="9" t="s">
        <v>23</v>
      </c>
      <c r="C51" s="4" t="s">
        <v>0</v>
      </c>
      <c r="D51" s="4" t="s">
        <v>0</v>
      </c>
      <c r="E51" s="4" t="s">
        <v>0</v>
      </c>
      <c r="F51" s="9"/>
      <c r="G51" s="9"/>
      <c r="H51" s="9"/>
      <c r="I51" s="11"/>
      <c r="J51" s="11" t="s">
        <v>0</v>
      </c>
      <c r="K51" s="11" t="s">
        <v>0</v>
      </c>
      <c r="L51" s="11" t="s">
        <v>0</v>
      </c>
    </row>
    <row r="52" spans="1:12" ht="15" customHeight="1" x14ac:dyDescent="0.25">
      <c r="A52" s="37"/>
      <c r="B52" s="15" t="s">
        <v>80</v>
      </c>
      <c r="C52" s="4" t="s">
        <v>0</v>
      </c>
      <c r="D52" s="9"/>
      <c r="E52" s="9"/>
      <c r="F52" s="9"/>
      <c r="G52" s="4" t="s">
        <v>0</v>
      </c>
      <c r="H52" s="9"/>
      <c r="I52" s="11"/>
      <c r="J52" s="11"/>
      <c r="K52" s="11"/>
      <c r="L52" s="11"/>
    </row>
    <row r="53" spans="1:12" ht="15" customHeight="1" x14ac:dyDescent="0.25">
      <c r="A53" s="37"/>
      <c r="B53" s="14" t="s">
        <v>43</v>
      </c>
      <c r="C53" s="9"/>
      <c r="D53" s="4" t="s">
        <v>0</v>
      </c>
      <c r="E53" s="9"/>
      <c r="F53" s="9"/>
      <c r="G53" s="9"/>
      <c r="H53" s="9"/>
      <c r="I53" s="11"/>
      <c r="J53" s="11"/>
      <c r="K53" s="11"/>
      <c r="L53" s="11"/>
    </row>
    <row r="54" spans="1:12" ht="15" customHeight="1" x14ac:dyDescent="0.25">
      <c r="A54" s="37"/>
      <c r="B54" s="9" t="s">
        <v>24</v>
      </c>
      <c r="C54" s="9"/>
      <c r="D54" s="9"/>
      <c r="E54" s="9"/>
      <c r="F54" s="9"/>
      <c r="G54" s="9"/>
      <c r="H54" s="9"/>
      <c r="I54" s="11" t="s">
        <v>0</v>
      </c>
      <c r="J54" s="11"/>
      <c r="K54" s="11"/>
      <c r="L54" s="11"/>
    </row>
    <row r="55" spans="1:12" ht="15" customHeight="1" x14ac:dyDescent="0.25">
      <c r="A55" s="37"/>
      <c r="B55" s="15" t="s">
        <v>81</v>
      </c>
      <c r="C55" s="9"/>
      <c r="D55" s="4" t="s">
        <v>0</v>
      </c>
      <c r="E55" s="9"/>
      <c r="F55" s="4" t="s">
        <v>0</v>
      </c>
      <c r="G55" s="4" t="s">
        <v>0</v>
      </c>
      <c r="H55" s="4" t="s">
        <v>0</v>
      </c>
      <c r="I55" s="11" t="s">
        <v>0</v>
      </c>
      <c r="J55" s="11" t="s">
        <v>0</v>
      </c>
      <c r="K55" s="11"/>
      <c r="L55" s="11" t="s">
        <v>0</v>
      </c>
    </row>
    <row r="56" spans="1:12" ht="15" customHeight="1" x14ac:dyDescent="0.25">
      <c r="A56" s="38"/>
      <c r="B56" s="9" t="s">
        <v>25</v>
      </c>
      <c r="C56" s="9"/>
      <c r="D56" s="4"/>
      <c r="E56" s="9"/>
      <c r="F56" s="4"/>
      <c r="G56" s="4"/>
      <c r="H56" s="4"/>
      <c r="I56" s="11"/>
      <c r="J56" s="11"/>
      <c r="K56" s="11" t="s">
        <v>0</v>
      </c>
      <c r="L56" s="11"/>
    </row>
    <row r="57" spans="1:12" ht="15" customHeight="1" x14ac:dyDescent="0.25">
      <c r="A57" s="4" t="s">
        <v>26</v>
      </c>
      <c r="B57" s="9" t="s">
        <v>27</v>
      </c>
      <c r="C57" s="9"/>
      <c r="D57" s="9"/>
      <c r="E57" s="4" t="s">
        <v>0</v>
      </c>
      <c r="F57" s="9"/>
      <c r="G57" s="9"/>
      <c r="H57" s="9"/>
      <c r="I57" s="11"/>
      <c r="J57" s="11"/>
      <c r="K57" s="11"/>
      <c r="L57" s="11"/>
    </row>
    <row r="58" spans="1:12" ht="15" customHeight="1" x14ac:dyDescent="0.25">
      <c r="A58" s="36" t="s">
        <v>28</v>
      </c>
      <c r="B58" s="9" t="s">
        <v>29</v>
      </c>
      <c r="C58" s="4" t="s">
        <v>0</v>
      </c>
      <c r="D58" s="9"/>
      <c r="E58" s="4" t="s">
        <v>0</v>
      </c>
      <c r="F58" s="9"/>
      <c r="G58" s="9"/>
      <c r="H58" s="4" t="s">
        <v>0</v>
      </c>
      <c r="I58" s="11"/>
      <c r="J58" s="11" t="s">
        <v>0</v>
      </c>
      <c r="K58" s="11" t="s">
        <v>0</v>
      </c>
      <c r="L58" s="11"/>
    </row>
    <row r="59" spans="1:12" ht="15" customHeight="1" x14ac:dyDescent="0.25">
      <c r="A59" s="37"/>
      <c r="B59" s="15" t="s">
        <v>82</v>
      </c>
      <c r="C59" s="9"/>
      <c r="D59" s="9"/>
      <c r="E59" s="4" t="s">
        <v>0</v>
      </c>
      <c r="F59" s="9"/>
      <c r="G59" s="9"/>
      <c r="H59" s="9"/>
      <c r="I59" s="11"/>
      <c r="J59" s="11"/>
      <c r="K59" s="11"/>
      <c r="L59" s="11" t="s">
        <v>0</v>
      </c>
    </row>
    <row r="60" spans="1:12" ht="15" customHeight="1" x14ac:dyDescent="0.25">
      <c r="A60" s="37"/>
      <c r="B60" s="15" t="s">
        <v>83</v>
      </c>
      <c r="C60" s="9"/>
      <c r="D60" s="9"/>
      <c r="E60" s="4" t="s">
        <v>0</v>
      </c>
      <c r="F60" s="9"/>
      <c r="G60" s="9"/>
      <c r="H60" s="9"/>
      <c r="I60" s="11"/>
      <c r="J60" s="11"/>
      <c r="K60" s="11"/>
      <c r="L60" s="11"/>
    </row>
    <row r="61" spans="1:12" ht="15" customHeight="1" x14ac:dyDescent="0.25">
      <c r="A61" s="37"/>
      <c r="B61" s="15" t="s">
        <v>84</v>
      </c>
      <c r="C61" s="4" t="s">
        <v>0</v>
      </c>
      <c r="D61" s="4" t="s">
        <v>0</v>
      </c>
      <c r="E61" s="9"/>
      <c r="F61" s="9"/>
      <c r="G61" s="9"/>
      <c r="H61" s="9"/>
      <c r="I61" s="11"/>
      <c r="J61" s="11"/>
      <c r="K61" s="11"/>
      <c r="L61" s="11"/>
    </row>
    <row r="62" spans="1:12" ht="15" customHeight="1" x14ac:dyDescent="0.25">
      <c r="A62" s="37"/>
      <c r="B62" s="9" t="s">
        <v>30</v>
      </c>
      <c r="C62" s="9"/>
      <c r="D62" s="9"/>
      <c r="E62" s="9"/>
      <c r="F62" s="9"/>
      <c r="G62" s="9"/>
      <c r="H62" s="9"/>
      <c r="I62" s="11"/>
      <c r="J62" s="11"/>
      <c r="K62" s="11"/>
      <c r="L62" s="11" t="s">
        <v>0</v>
      </c>
    </row>
    <row r="63" spans="1:12" ht="15" customHeight="1" x14ac:dyDescent="0.25">
      <c r="A63" s="38"/>
      <c r="B63" s="15" t="s">
        <v>85</v>
      </c>
      <c r="C63" s="4" t="s">
        <v>0</v>
      </c>
      <c r="D63" s="9"/>
      <c r="E63" s="4" t="s">
        <v>0</v>
      </c>
      <c r="F63" s="9"/>
      <c r="G63" s="9"/>
      <c r="H63" s="9"/>
      <c r="I63" s="11"/>
      <c r="J63" s="11"/>
      <c r="K63" s="11"/>
      <c r="L63" s="11"/>
    </row>
    <row r="64" spans="1:12" x14ac:dyDescent="0.25">
      <c r="A64" s="4" t="s">
        <v>31</v>
      </c>
      <c r="B64" s="9" t="s">
        <v>32</v>
      </c>
      <c r="C64" s="12"/>
      <c r="D64" s="12"/>
      <c r="E64" s="12"/>
      <c r="F64" s="12"/>
      <c r="G64" s="12"/>
      <c r="H64" s="12"/>
      <c r="I64" s="11"/>
      <c r="J64" s="11" t="s">
        <v>0</v>
      </c>
      <c r="K64" s="11"/>
      <c r="L64" s="11"/>
    </row>
    <row r="65" spans="1:12" x14ac:dyDescent="0.25">
      <c r="A65" s="35" t="s">
        <v>6</v>
      </c>
      <c r="B65" s="35"/>
      <c r="C65" s="6">
        <v>24</v>
      </c>
      <c r="D65" s="6">
        <v>11</v>
      </c>
      <c r="E65" s="6">
        <v>12</v>
      </c>
      <c r="F65" s="6">
        <v>18</v>
      </c>
      <c r="G65" s="6">
        <v>16</v>
      </c>
      <c r="H65" s="6">
        <v>9</v>
      </c>
      <c r="I65" s="7">
        <v>19</v>
      </c>
      <c r="J65" s="7">
        <v>13</v>
      </c>
      <c r="K65" s="7">
        <v>9</v>
      </c>
      <c r="L65" s="7">
        <v>14</v>
      </c>
    </row>
    <row r="66" spans="1:12" x14ac:dyDescent="0.25">
      <c r="B66">
        <v>63</v>
      </c>
    </row>
    <row r="68" spans="1:12" x14ac:dyDescent="0.25">
      <c r="C68" s="5" t="s">
        <v>106</v>
      </c>
      <c r="D68" s="5" t="s">
        <v>107</v>
      </c>
      <c r="E68" s="5" t="s">
        <v>108</v>
      </c>
      <c r="F68" s="5" t="s">
        <v>109</v>
      </c>
      <c r="G68" s="5" t="s">
        <v>110</v>
      </c>
      <c r="H68" s="5" t="s">
        <v>111</v>
      </c>
      <c r="I68" s="5" t="s">
        <v>112</v>
      </c>
      <c r="J68" s="5" t="s">
        <v>113</v>
      </c>
      <c r="K68" s="5" t="s">
        <v>114</v>
      </c>
      <c r="L68" s="5" t="s">
        <v>115</v>
      </c>
    </row>
    <row r="69" spans="1:12" x14ac:dyDescent="0.25">
      <c r="C69" s="6">
        <v>24</v>
      </c>
      <c r="D69" s="6">
        <v>11</v>
      </c>
      <c r="E69" s="6">
        <v>12</v>
      </c>
      <c r="F69" s="6">
        <v>18</v>
      </c>
      <c r="G69" s="6">
        <v>16</v>
      </c>
      <c r="H69" s="6">
        <v>9</v>
      </c>
      <c r="I69" s="7">
        <v>19</v>
      </c>
      <c r="J69" s="7">
        <v>13</v>
      </c>
      <c r="K69" s="7">
        <v>9</v>
      </c>
      <c r="L69" s="7">
        <v>14</v>
      </c>
    </row>
    <row r="86" spans="1:3" x14ac:dyDescent="0.25">
      <c r="A86" s="4" t="s">
        <v>9</v>
      </c>
      <c r="B86" s="22">
        <v>19</v>
      </c>
      <c r="C86" s="33">
        <f>B86/63</f>
        <v>0.30158730158730157</v>
      </c>
    </row>
    <row r="87" spans="1:3" x14ac:dyDescent="0.25">
      <c r="A87" s="4" t="s">
        <v>13</v>
      </c>
      <c r="B87" s="22">
        <v>2</v>
      </c>
      <c r="C87" s="33">
        <f t="shared" ref="C87:C94" si="0">B87/63</f>
        <v>3.1746031746031744E-2</v>
      </c>
    </row>
    <row r="88" spans="1:3" x14ac:dyDescent="0.25">
      <c r="A88" s="4" t="s">
        <v>14</v>
      </c>
      <c r="B88" s="22">
        <v>2</v>
      </c>
      <c r="C88" s="33">
        <f t="shared" si="0"/>
        <v>3.1746031746031744E-2</v>
      </c>
    </row>
    <row r="89" spans="1:3" x14ac:dyDescent="0.25">
      <c r="A89" s="4" t="s">
        <v>15</v>
      </c>
      <c r="B89" s="22">
        <v>3</v>
      </c>
      <c r="C89" s="33">
        <f t="shared" si="0"/>
        <v>4.7619047619047616E-2</v>
      </c>
    </row>
    <row r="90" spans="1:3" x14ac:dyDescent="0.25">
      <c r="A90" s="4" t="s">
        <v>18</v>
      </c>
      <c r="B90" s="22">
        <v>14</v>
      </c>
      <c r="C90" s="33">
        <f t="shared" si="0"/>
        <v>0.22222222222222221</v>
      </c>
    </row>
    <row r="91" spans="1:3" x14ac:dyDescent="0.25">
      <c r="A91" s="4" t="s">
        <v>20</v>
      </c>
      <c r="B91" s="22">
        <v>15</v>
      </c>
      <c r="C91" s="33">
        <f t="shared" si="0"/>
        <v>0.23809523809523808</v>
      </c>
    </row>
    <row r="92" spans="1:3" x14ac:dyDescent="0.25">
      <c r="A92" s="4" t="s">
        <v>26</v>
      </c>
      <c r="B92" s="22">
        <v>1</v>
      </c>
      <c r="C92" s="33">
        <f t="shared" si="0"/>
        <v>1.5873015873015872E-2</v>
      </c>
    </row>
    <row r="93" spans="1:3" x14ac:dyDescent="0.25">
      <c r="A93" s="4" t="s">
        <v>28</v>
      </c>
      <c r="B93" s="22">
        <v>6</v>
      </c>
      <c r="C93" s="33">
        <f t="shared" si="0"/>
        <v>9.5238095238095233E-2</v>
      </c>
    </row>
    <row r="94" spans="1:3" x14ac:dyDescent="0.25">
      <c r="A94" s="4" t="s">
        <v>31</v>
      </c>
      <c r="B94" s="22">
        <v>1</v>
      </c>
      <c r="C94" s="33">
        <f t="shared" si="0"/>
        <v>1.5873015873015872E-2</v>
      </c>
    </row>
  </sheetData>
  <mergeCells count="8">
    <mergeCell ref="A65:B65"/>
    <mergeCell ref="A42:A56"/>
    <mergeCell ref="A58:A63"/>
    <mergeCell ref="A2:A20"/>
    <mergeCell ref="A21:A22"/>
    <mergeCell ref="A23:A24"/>
    <mergeCell ref="A25:A27"/>
    <mergeCell ref="A28:A4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BF46-7CD4-4DFB-B2AE-F39FB486FE59}">
  <dimension ref="A1:N48"/>
  <sheetViews>
    <sheetView topLeftCell="A6" workbookViewId="0">
      <selection activeCell="C18" sqref="C18:H18"/>
    </sheetView>
  </sheetViews>
  <sheetFormatPr defaultRowHeight="15" x14ac:dyDescent="0.25"/>
  <cols>
    <col min="1" max="1" width="15" customWidth="1"/>
    <col min="2" max="2" width="25.85546875" bestFit="1" customWidth="1"/>
    <col min="9" max="9" width="10.28515625" customWidth="1"/>
    <col min="10" max="10" width="10.42578125" customWidth="1"/>
    <col min="11" max="11" width="10.28515625" customWidth="1"/>
    <col min="12" max="12" width="10.42578125" customWidth="1"/>
  </cols>
  <sheetData>
    <row r="1" spans="1:14" ht="24" x14ac:dyDescent="0.25">
      <c r="A1" s="5" t="s">
        <v>7</v>
      </c>
      <c r="B1" s="5" t="s">
        <v>8</v>
      </c>
      <c r="C1" s="5" t="s">
        <v>33</v>
      </c>
      <c r="D1" s="5" t="s">
        <v>34</v>
      </c>
      <c r="E1" s="13" t="s">
        <v>35</v>
      </c>
      <c r="F1" s="13" t="s">
        <v>36</v>
      </c>
      <c r="G1" s="13" t="s">
        <v>37</v>
      </c>
      <c r="H1" s="13" t="s">
        <v>38</v>
      </c>
      <c r="I1" s="5" t="s">
        <v>86</v>
      </c>
      <c r="J1" s="5" t="s">
        <v>87</v>
      </c>
      <c r="K1" s="5" t="s">
        <v>88</v>
      </c>
      <c r="L1" s="5" t="s">
        <v>89</v>
      </c>
      <c r="M1" s="17" t="s">
        <v>104</v>
      </c>
    </row>
    <row r="2" spans="1:14" x14ac:dyDescent="0.25">
      <c r="A2" s="36" t="s">
        <v>9</v>
      </c>
      <c r="B2" s="16" t="s">
        <v>90</v>
      </c>
      <c r="C2" s="18">
        <v>9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20">
        <v>0</v>
      </c>
      <c r="J2" s="20">
        <v>0</v>
      </c>
      <c r="K2" s="20">
        <v>0</v>
      </c>
      <c r="L2" s="20">
        <v>0</v>
      </c>
      <c r="M2" s="11">
        <v>10</v>
      </c>
      <c r="N2" s="43">
        <f>SUM(C2:L2)</f>
        <v>9</v>
      </c>
    </row>
    <row r="3" spans="1:14" x14ac:dyDescent="0.25">
      <c r="A3" s="37"/>
      <c r="B3" s="11" t="s">
        <v>10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8">
        <v>2</v>
      </c>
      <c r="I3" s="18">
        <v>9</v>
      </c>
      <c r="J3" s="19">
        <v>0</v>
      </c>
      <c r="K3" s="18">
        <v>2</v>
      </c>
      <c r="L3" s="19">
        <v>0</v>
      </c>
      <c r="M3" s="11">
        <v>30</v>
      </c>
      <c r="N3" s="43">
        <f t="shared" ref="N3:N23" si="0">SUM(C3:L3)</f>
        <v>13</v>
      </c>
    </row>
    <row r="4" spans="1:14" x14ac:dyDescent="0.25">
      <c r="A4" s="37"/>
      <c r="B4" s="16" t="s">
        <v>91</v>
      </c>
      <c r="C4" s="18">
        <v>14</v>
      </c>
      <c r="D4" s="19">
        <v>0</v>
      </c>
      <c r="E4" s="19">
        <v>0</v>
      </c>
      <c r="F4" s="19">
        <v>0</v>
      </c>
      <c r="G4" s="18">
        <v>1</v>
      </c>
      <c r="H4" s="19">
        <v>0</v>
      </c>
      <c r="I4" s="20">
        <v>0</v>
      </c>
      <c r="J4" s="20">
        <v>0</v>
      </c>
      <c r="K4" s="20">
        <v>0</v>
      </c>
      <c r="L4" s="20">
        <v>0</v>
      </c>
      <c r="M4" s="11">
        <v>20</v>
      </c>
      <c r="N4" s="43">
        <f t="shared" si="0"/>
        <v>15</v>
      </c>
    </row>
    <row r="5" spans="1:14" x14ac:dyDescent="0.25">
      <c r="A5" s="37"/>
      <c r="B5" s="11" t="s">
        <v>11</v>
      </c>
      <c r="C5" s="19">
        <v>0</v>
      </c>
      <c r="D5" s="18">
        <v>9</v>
      </c>
      <c r="E5" s="18">
        <v>10</v>
      </c>
      <c r="F5" s="18">
        <v>5</v>
      </c>
      <c r="G5" s="18">
        <v>2</v>
      </c>
      <c r="H5" s="18">
        <v>2</v>
      </c>
      <c r="I5" s="18">
        <v>6</v>
      </c>
      <c r="J5" s="18">
        <v>9</v>
      </c>
      <c r="K5" s="18">
        <v>2</v>
      </c>
      <c r="L5" s="19">
        <v>0</v>
      </c>
      <c r="M5" s="11">
        <v>80</v>
      </c>
      <c r="N5" s="43">
        <f t="shared" si="0"/>
        <v>45</v>
      </c>
    </row>
    <row r="6" spans="1:14" x14ac:dyDescent="0.25">
      <c r="A6" s="37"/>
      <c r="B6" s="16" t="s">
        <v>92</v>
      </c>
      <c r="C6" s="18">
        <v>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v>0</v>
      </c>
      <c r="J6" s="20">
        <v>0</v>
      </c>
      <c r="K6" s="20">
        <v>0</v>
      </c>
      <c r="L6" s="20">
        <v>0</v>
      </c>
      <c r="M6" s="11">
        <v>10</v>
      </c>
      <c r="N6" s="43">
        <f t="shared" si="0"/>
        <v>5</v>
      </c>
    </row>
    <row r="7" spans="1:14" x14ac:dyDescent="0.25">
      <c r="A7" s="37"/>
      <c r="B7" s="11" t="s">
        <v>12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8">
        <v>3</v>
      </c>
      <c r="K7" s="19">
        <v>0</v>
      </c>
      <c r="L7" s="19">
        <v>0</v>
      </c>
      <c r="M7" s="11">
        <v>10</v>
      </c>
      <c r="N7" s="43">
        <f t="shared" si="0"/>
        <v>3</v>
      </c>
    </row>
    <row r="8" spans="1:14" x14ac:dyDescent="0.25">
      <c r="A8" s="38"/>
      <c r="B8" s="16" t="s">
        <v>56</v>
      </c>
      <c r="C8" s="18">
        <v>23</v>
      </c>
      <c r="D8" s="19">
        <v>0</v>
      </c>
      <c r="E8" s="18">
        <v>20</v>
      </c>
      <c r="F8" s="19">
        <v>0</v>
      </c>
      <c r="G8" s="18">
        <v>1</v>
      </c>
      <c r="H8" s="19">
        <v>0</v>
      </c>
      <c r="I8" s="19">
        <v>0</v>
      </c>
      <c r="J8" s="19">
        <v>0</v>
      </c>
      <c r="K8" s="19">
        <v>0</v>
      </c>
      <c r="L8" s="18">
        <v>1</v>
      </c>
      <c r="M8" s="11">
        <v>40</v>
      </c>
      <c r="N8" s="43">
        <f t="shared" si="0"/>
        <v>45</v>
      </c>
    </row>
    <row r="9" spans="1:14" x14ac:dyDescent="0.25">
      <c r="A9" s="36" t="s">
        <v>18</v>
      </c>
      <c r="B9" s="16" t="s">
        <v>93</v>
      </c>
      <c r="C9" s="19">
        <v>0</v>
      </c>
      <c r="D9" s="19">
        <v>0</v>
      </c>
      <c r="E9" s="19">
        <v>0</v>
      </c>
      <c r="F9" s="19">
        <v>0</v>
      </c>
      <c r="G9" s="18">
        <v>12</v>
      </c>
      <c r="H9" s="19">
        <v>0</v>
      </c>
      <c r="I9" s="20">
        <v>0</v>
      </c>
      <c r="J9" s="20">
        <v>0</v>
      </c>
      <c r="K9" s="20">
        <v>0</v>
      </c>
      <c r="L9" s="20">
        <v>0</v>
      </c>
      <c r="M9" s="11">
        <v>10</v>
      </c>
      <c r="N9" s="43">
        <f t="shared" si="0"/>
        <v>12</v>
      </c>
    </row>
    <row r="10" spans="1:14" x14ac:dyDescent="0.25">
      <c r="A10" s="37"/>
      <c r="B10" s="16" t="s">
        <v>94</v>
      </c>
      <c r="C10" s="19">
        <v>0</v>
      </c>
      <c r="D10" s="19">
        <v>0</v>
      </c>
      <c r="E10" s="19">
        <v>0</v>
      </c>
      <c r="F10" s="19">
        <v>0</v>
      </c>
      <c r="G10" s="18">
        <v>3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11">
        <v>10</v>
      </c>
      <c r="N10" s="43">
        <f t="shared" si="0"/>
        <v>3</v>
      </c>
    </row>
    <row r="11" spans="1:14" x14ac:dyDescent="0.25">
      <c r="A11" s="37"/>
      <c r="B11" s="16" t="s">
        <v>95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8">
        <v>5</v>
      </c>
      <c r="I11" s="20">
        <v>0</v>
      </c>
      <c r="J11" s="20">
        <v>0</v>
      </c>
      <c r="K11" s="20">
        <v>0</v>
      </c>
      <c r="L11" s="20">
        <v>0</v>
      </c>
      <c r="M11" s="11">
        <v>10</v>
      </c>
      <c r="N11" s="43">
        <f t="shared" si="0"/>
        <v>5</v>
      </c>
    </row>
    <row r="12" spans="1:14" x14ac:dyDescent="0.25">
      <c r="A12" s="37"/>
      <c r="B12" s="16" t="s">
        <v>96</v>
      </c>
      <c r="C12" s="19">
        <v>0</v>
      </c>
      <c r="D12" s="19">
        <v>0</v>
      </c>
      <c r="E12" s="19">
        <v>0</v>
      </c>
      <c r="F12" s="18">
        <v>5</v>
      </c>
      <c r="G12" s="19">
        <v>0</v>
      </c>
      <c r="H12" s="19">
        <v>0</v>
      </c>
      <c r="I12" s="20">
        <v>0</v>
      </c>
      <c r="J12" s="20">
        <v>0</v>
      </c>
      <c r="K12" s="20">
        <v>0</v>
      </c>
      <c r="L12" s="20">
        <v>0</v>
      </c>
      <c r="M12" s="11">
        <v>10</v>
      </c>
      <c r="N12" s="43">
        <f t="shared" si="0"/>
        <v>5</v>
      </c>
    </row>
    <row r="13" spans="1:14" x14ac:dyDescent="0.25">
      <c r="A13" s="37"/>
      <c r="B13" s="16" t="s">
        <v>97</v>
      </c>
      <c r="C13" s="19">
        <v>0</v>
      </c>
      <c r="D13" s="19">
        <v>0</v>
      </c>
      <c r="E13" s="19">
        <v>0</v>
      </c>
      <c r="F13" s="18">
        <v>194</v>
      </c>
      <c r="G13" s="19">
        <v>0</v>
      </c>
      <c r="H13" s="19">
        <v>0</v>
      </c>
      <c r="I13" s="20">
        <v>0</v>
      </c>
      <c r="J13" s="20">
        <v>0</v>
      </c>
      <c r="K13" s="20">
        <v>0</v>
      </c>
      <c r="L13" s="20">
        <v>0</v>
      </c>
      <c r="M13" s="11">
        <v>10</v>
      </c>
      <c r="N13" s="43">
        <f t="shared" si="0"/>
        <v>194</v>
      </c>
    </row>
    <row r="14" spans="1:14" x14ac:dyDescent="0.25">
      <c r="A14" s="38"/>
      <c r="B14" s="16" t="s">
        <v>70</v>
      </c>
      <c r="C14" s="19">
        <v>0</v>
      </c>
      <c r="D14" s="19">
        <v>0</v>
      </c>
      <c r="E14" s="19">
        <v>0</v>
      </c>
      <c r="F14" s="18">
        <v>37</v>
      </c>
      <c r="G14" s="18">
        <v>3</v>
      </c>
      <c r="H14" s="19">
        <v>0</v>
      </c>
      <c r="I14" s="20">
        <v>0</v>
      </c>
      <c r="J14" s="20">
        <v>0</v>
      </c>
      <c r="K14" s="20">
        <v>0</v>
      </c>
      <c r="L14" s="20">
        <v>0</v>
      </c>
      <c r="M14" s="11">
        <v>20</v>
      </c>
      <c r="N14" s="43">
        <f t="shared" si="0"/>
        <v>40</v>
      </c>
    </row>
    <row r="15" spans="1:14" x14ac:dyDescent="0.25">
      <c r="A15" s="36" t="s">
        <v>20</v>
      </c>
      <c r="B15" s="16" t="s">
        <v>98</v>
      </c>
      <c r="C15" s="18">
        <v>519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  <c r="J15" s="20">
        <v>0</v>
      </c>
      <c r="K15" s="20">
        <v>0</v>
      </c>
      <c r="L15" s="20">
        <v>0</v>
      </c>
      <c r="M15" s="11">
        <v>10</v>
      </c>
      <c r="N15" s="43">
        <f t="shared" si="0"/>
        <v>519</v>
      </c>
    </row>
    <row r="16" spans="1:14" x14ac:dyDescent="0.25">
      <c r="A16" s="37"/>
      <c r="B16" s="11" t="s">
        <v>22</v>
      </c>
      <c r="C16" s="19">
        <v>0</v>
      </c>
      <c r="D16" s="18">
        <v>139</v>
      </c>
      <c r="E16" s="19">
        <v>0</v>
      </c>
      <c r="F16" s="19">
        <v>0</v>
      </c>
      <c r="G16" s="19">
        <v>0</v>
      </c>
      <c r="H16" s="19">
        <v>0</v>
      </c>
      <c r="I16" s="20">
        <v>0</v>
      </c>
      <c r="J16" s="20">
        <v>0</v>
      </c>
      <c r="K16" s="20">
        <v>0</v>
      </c>
      <c r="L16" s="20">
        <v>0</v>
      </c>
      <c r="M16" s="11">
        <v>10</v>
      </c>
      <c r="N16" s="43">
        <f t="shared" si="0"/>
        <v>139</v>
      </c>
    </row>
    <row r="17" spans="1:14" x14ac:dyDescent="0.25">
      <c r="A17" s="37"/>
      <c r="B17" s="16" t="s">
        <v>99</v>
      </c>
      <c r="C17" s="19">
        <v>0</v>
      </c>
      <c r="D17" s="19">
        <v>0</v>
      </c>
      <c r="E17" s="19">
        <v>0</v>
      </c>
      <c r="F17" s="18">
        <v>472</v>
      </c>
      <c r="G17" s="18">
        <v>62</v>
      </c>
      <c r="H17" s="18">
        <v>43</v>
      </c>
      <c r="I17" s="20">
        <v>0</v>
      </c>
      <c r="J17" s="20">
        <v>0</v>
      </c>
      <c r="K17" s="20">
        <v>0</v>
      </c>
      <c r="L17" s="20">
        <v>0</v>
      </c>
      <c r="M17" s="11">
        <v>30</v>
      </c>
      <c r="N17" s="43">
        <f t="shared" si="0"/>
        <v>577</v>
      </c>
    </row>
    <row r="18" spans="1:14" x14ac:dyDescent="0.25">
      <c r="A18" s="37"/>
      <c r="B18" s="11" t="s">
        <v>23</v>
      </c>
      <c r="C18" s="18">
        <v>69</v>
      </c>
      <c r="D18" s="18">
        <v>694</v>
      </c>
      <c r="E18" s="18">
        <v>2</v>
      </c>
      <c r="F18" s="19">
        <v>0</v>
      </c>
      <c r="G18" s="19">
        <v>0</v>
      </c>
      <c r="H18" s="19">
        <v>0</v>
      </c>
      <c r="I18" s="19">
        <v>0</v>
      </c>
      <c r="J18" s="18">
        <v>43</v>
      </c>
      <c r="K18" s="18">
        <v>11</v>
      </c>
      <c r="L18" s="18">
        <v>12</v>
      </c>
      <c r="M18" s="11">
        <v>60</v>
      </c>
      <c r="N18" s="43">
        <f t="shared" si="0"/>
        <v>831</v>
      </c>
    </row>
    <row r="19" spans="1:14" x14ac:dyDescent="0.25">
      <c r="A19" s="38"/>
      <c r="B19" s="16" t="s">
        <v>100</v>
      </c>
      <c r="C19" s="19">
        <v>0</v>
      </c>
      <c r="D19" s="19">
        <v>0</v>
      </c>
      <c r="E19" s="19">
        <v>0</v>
      </c>
      <c r="F19" s="19">
        <v>0</v>
      </c>
      <c r="G19" s="18">
        <v>6</v>
      </c>
      <c r="H19" s="18">
        <v>13</v>
      </c>
      <c r="I19" s="20">
        <v>0</v>
      </c>
      <c r="J19" s="20">
        <v>0</v>
      </c>
      <c r="K19" s="20">
        <v>0</v>
      </c>
      <c r="L19" s="20">
        <v>0</v>
      </c>
      <c r="M19" s="11">
        <v>20</v>
      </c>
      <c r="N19" s="43">
        <f t="shared" si="0"/>
        <v>19</v>
      </c>
    </row>
    <row r="20" spans="1:14" x14ac:dyDescent="0.25">
      <c r="A20" s="36" t="s">
        <v>28</v>
      </c>
      <c r="B20" s="11" t="s">
        <v>29</v>
      </c>
      <c r="C20" s="19">
        <v>0</v>
      </c>
      <c r="D20" s="19">
        <v>0</v>
      </c>
      <c r="E20" s="19">
        <v>0</v>
      </c>
      <c r="F20" s="19">
        <v>0</v>
      </c>
      <c r="G20" s="18">
        <v>0</v>
      </c>
      <c r="H20" s="18">
        <v>0</v>
      </c>
      <c r="I20" s="19">
        <v>0</v>
      </c>
      <c r="J20" s="18">
        <v>9</v>
      </c>
      <c r="K20" s="19">
        <v>0</v>
      </c>
      <c r="L20" s="19">
        <v>0</v>
      </c>
      <c r="M20" s="11">
        <v>10</v>
      </c>
      <c r="N20" s="43">
        <f t="shared" si="0"/>
        <v>9</v>
      </c>
    </row>
    <row r="21" spans="1:14" x14ac:dyDescent="0.25">
      <c r="A21" s="37"/>
      <c r="B21" s="16" t="s">
        <v>101</v>
      </c>
      <c r="C21" s="19">
        <v>0</v>
      </c>
      <c r="D21" s="19">
        <v>0</v>
      </c>
      <c r="E21" s="18">
        <v>1</v>
      </c>
      <c r="F21" s="19">
        <v>0</v>
      </c>
      <c r="G21" s="19">
        <v>0</v>
      </c>
      <c r="H21" s="19">
        <v>0</v>
      </c>
      <c r="I21" s="20">
        <v>0</v>
      </c>
      <c r="J21" s="20">
        <v>0</v>
      </c>
      <c r="K21" s="20">
        <v>0</v>
      </c>
      <c r="L21" s="20">
        <v>0</v>
      </c>
      <c r="M21" s="11">
        <v>10</v>
      </c>
      <c r="N21" s="43">
        <f t="shared" si="0"/>
        <v>1</v>
      </c>
    </row>
    <row r="22" spans="1:14" x14ac:dyDescent="0.25">
      <c r="A22" s="37"/>
      <c r="B22" s="16" t="s">
        <v>102</v>
      </c>
      <c r="C22" s="19">
        <v>0</v>
      </c>
      <c r="D22" s="19">
        <v>0</v>
      </c>
      <c r="E22" s="18">
        <v>2</v>
      </c>
      <c r="F22" s="19">
        <v>0</v>
      </c>
      <c r="G22" s="19">
        <v>0</v>
      </c>
      <c r="H22" s="19">
        <v>0</v>
      </c>
      <c r="I22" s="20">
        <v>0</v>
      </c>
      <c r="J22" s="20">
        <v>0</v>
      </c>
      <c r="K22" s="20">
        <v>0</v>
      </c>
      <c r="L22" s="20">
        <v>0</v>
      </c>
      <c r="M22" s="11">
        <v>10</v>
      </c>
      <c r="N22" s="43">
        <f t="shared" si="0"/>
        <v>2</v>
      </c>
    </row>
    <row r="23" spans="1:14" x14ac:dyDescent="0.25">
      <c r="A23" s="38"/>
      <c r="B23" s="16" t="s">
        <v>103</v>
      </c>
      <c r="C23" s="19">
        <v>0</v>
      </c>
      <c r="D23" s="19">
        <v>0</v>
      </c>
      <c r="E23" s="18">
        <v>3</v>
      </c>
      <c r="F23" s="19">
        <v>0</v>
      </c>
      <c r="G23" s="19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11">
        <v>10</v>
      </c>
      <c r="N23" s="43">
        <f t="shared" si="0"/>
        <v>3</v>
      </c>
    </row>
    <row r="24" spans="1:14" x14ac:dyDescent="0.25">
      <c r="A24" s="39" t="s">
        <v>6</v>
      </c>
      <c r="B24" s="40"/>
      <c r="C24" s="6">
        <v>639</v>
      </c>
      <c r="D24" s="6">
        <v>842</v>
      </c>
      <c r="E24" s="6">
        <v>38</v>
      </c>
      <c r="F24" s="6">
        <v>713</v>
      </c>
      <c r="G24" s="6">
        <v>90</v>
      </c>
      <c r="H24" s="6">
        <v>65</v>
      </c>
      <c r="I24" s="6">
        <v>15</v>
      </c>
      <c r="J24" s="6">
        <v>64</v>
      </c>
      <c r="K24" s="6">
        <v>15</v>
      </c>
      <c r="L24" s="6">
        <v>13</v>
      </c>
      <c r="M24" s="7" t="s">
        <v>105</v>
      </c>
    </row>
    <row r="25" spans="1:14" x14ac:dyDescent="0.25">
      <c r="B25">
        <v>22</v>
      </c>
    </row>
    <row r="26" spans="1:14" x14ac:dyDescent="0.25">
      <c r="N26">
        <v>2494</v>
      </c>
    </row>
    <row r="27" spans="1:14" x14ac:dyDescent="0.25">
      <c r="C27" s="5" t="s">
        <v>106</v>
      </c>
      <c r="D27" s="5" t="s">
        <v>107</v>
      </c>
      <c r="E27" s="5" t="s">
        <v>108</v>
      </c>
      <c r="F27" s="5" t="s">
        <v>109</v>
      </c>
      <c r="G27" s="5" t="s">
        <v>110</v>
      </c>
      <c r="H27" s="5" t="s">
        <v>111</v>
      </c>
      <c r="I27" s="5" t="s">
        <v>112</v>
      </c>
      <c r="J27" s="5" t="s">
        <v>113</v>
      </c>
      <c r="K27" s="5" t="s">
        <v>114</v>
      </c>
      <c r="L27" s="5" t="s">
        <v>115</v>
      </c>
    </row>
    <row r="28" spans="1:14" x14ac:dyDescent="0.25">
      <c r="C28" s="6">
        <v>639</v>
      </c>
      <c r="D28" s="6">
        <v>842</v>
      </c>
      <c r="E28" s="6">
        <v>38</v>
      </c>
      <c r="F28" s="6">
        <v>713</v>
      </c>
      <c r="G28" s="6">
        <v>90</v>
      </c>
      <c r="H28" s="6">
        <v>65</v>
      </c>
      <c r="I28" s="6">
        <v>15</v>
      </c>
      <c r="J28" s="6">
        <v>64</v>
      </c>
      <c r="K28" s="6">
        <v>15</v>
      </c>
      <c r="L28" s="6">
        <v>13</v>
      </c>
    </row>
    <row r="45" spans="2:4" x14ac:dyDescent="0.25">
      <c r="B45" s="3" t="s">
        <v>9</v>
      </c>
      <c r="C45" s="1">
        <v>7</v>
      </c>
      <c r="D45" s="34">
        <f>C45/22</f>
        <v>0.31818181818181818</v>
      </c>
    </row>
    <row r="46" spans="2:4" x14ac:dyDescent="0.25">
      <c r="B46" s="3" t="s">
        <v>18</v>
      </c>
      <c r="C46" s="1">
        <v>6</v>
      </c>
      <c r="D46" s="34">
        <f t="shared" ref="D46:D48" si="1">C46/22</f>
        <v>0.27272727272727271</v>
      </c>
    </row>
    <row r="47" spans="2:4" x14ac:dyDescent="0.25">
      <c r="B47" s="3" t="s">
        <v>20</v>
      </c>
      <c r="C47" s="1">
        <v>5</v>
      </c>
      <c r="D47" s="34">
        <f t="shared" si="1"/>
        <v>0.22727272727272727</v>
      </c>
    </row>
    <row r="48" spans="2:4" x14ac:dyDescent="0.25">
      <c r="B48" s="3" t="s">
        <v>28</v>
      </c>
      <c r="C48" s="1">
        <v>4</v>
      </c>
      <c r="D48" s="34">
        <f t="shared" si="1"/>
        <v>0.18181818181818182</v>
      </c>
    </row>
  </sheetData>
  <mergeCells count="5">
    <mergeCell ref="A2:A8"/>
    <mergeCell ref="A9:A14"/>
    <mergeCell ref="A15:A19"/>
    <mergeCell ref="A20:A23"/>
    <mergeCell ref="A24:B2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5A5CF-22ED-4106-A8AD-E12193529415}">
  <dimension ref="A1:K5"/>
  <sheetViews>
    <sheetView workbookViewId="0">
      <selection activeCell="B1" sqref="B1:K1"/>
    </sheetView>
  </sheetViews>
  <sheetFormatPr defaultRowHeight="15" x14ac:dyDescent="0.25"/>
  <cols>
    <col min="1" max="1" width="15" bestFit="1" customWidth="1"/>
  </cols>
  <sheetData>
    <row r="1" spans="1:11" x14ac:dyDescent="0.25">
      <c r="A1" s="2"/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spans="1:11" x14ac:dyDescent="0.25">
      <c r="A2" s="3" t="s">
        <v>9</v>
      </c>
      <c r="B2" s="2">
        <f>51*100/639</f>
        <v>7.981220657276995</v>
      </c>
      <c r="C2" s="2">
        <f>9*100/842</f>
        <v>1.0688836104513064</v>
      </c>
      <c r="D2" s="2">
        <f>30*100/38</f>
        <v>78.94736842105263</v>
      </c>
      <c r="E2" s="2">
        <f>5*100/713</f>
        <v>0.70126227208976155</v>
      </c>
      <c r="F2" s="2">
        <f>4*100/90</f>
        <v>4.4444444444444446</v>
      </c>
      <c r="G2" s="2">
        <f>4*100/65</f>
        <v>6.1538461538461542</v>
      </c>
      <c r="H2" s="2">
        <f>15*100/15</f>
        <v>100</v>
      </c>
      <c r="I2" s="2">
        <f>12*100/64</f>
        <v>18.75</v>
      </c>
      <c r="J2" s="2">
        <f>4*100/15</f>
        <v>26.666666666666668</v>
      </c>
      <c r="K2" s="2">
        <f>1*100/13</f>
        <v>7.6923076923076925</v>
      </c>
    </row>
    <row r="3" spans="1:11" x14ac:dyDescent="0.25">
      <c r="A3" s="3" t="s">
        <v>18</v>
      </c>
      <c r="B3" s="2">
        <v>0</v>
      </c>
      <c r="C3" s="2">
        <v>0</v>
      </c>
      <c r="D3" s="2">
        <v>0</v>
      </c>
      <c r="E3" s="2">
        <f>236*100/713</f>
        <v>33.099579242636743</v>
      </c>
      <c r="F3" s="2">
        <f>18*100/90</f>
        <v>20</v>
      </c>
      <c r="G3" s="2">
        <f>5*100/65</f>
        <v>7.6923076923076925</v>
      </c>
      <c r="H3" s="2">
        <v>0</v>
      </c>
      <c r="I3" s="2">
        <v>0</v>
      </c>
      <c r="J3" s="2">
        <v>0</v>
      </c>
      <c r="K3" s="2">
        <v>0</v>
      </c>
    </row>
    <row r="4" spans="1:11" x14ac:dyDescent="0.25">
      <c r="A4" s="3" t="s">
        <v>20</v>
      </c>
      <c r="B4" s="2">
        <f>588*100/639</f>
        <v>92.018779342723008</v>
      </c>
      <c r="C4" s="2">
        <f>833*100/842</f>
        <v>98.931116389548691</v>
      </c>
      <c r="D4" s="2">
        <f>2*100/38</f>
        <v>5.2631578947368425</v>
      </c>
      <c r="E4" s="2">
        <f>472*100/713</f>
        <v>66.199158485273486</v>
      </c>
      <c r="F4" s="2">
        <f>68*100/90</f>
        <v>75.555555555555557</v>
      </c>
      <c r="G4" s="2">
        <f>56*100/65</f>
        <v>86.15384615384616</v>
      </c>
      <c r="H4" s="2">
        <v>0</v>
      </c>
      <c r="I4" s="2">
        <f>43*100/64</f>
        <v>67.1875</v>
      </c>
      <c r="J4" s="2">
        <f>11*100/15</f>
        <v>73.333333333333329</v>
      </c>
      <c r="K4" s="2">
        <f>12*100/13</f>
        <v>92.307692307692307</v>
      </c>
    </row>
    <row r="5" spans="1:11" x14ac:dyDescent="0.25">
      <c r="A5" s="3" t="s">
        <v>28</v>
      </c>
      <c r="B5" s="2">
        <v>0</v>
      </c>
      <c r="C5" s="2">
        <v>0</v>
      </c>
      <c r="D5" s="2">
        <f>6*100/38</f>
        <v>15.789473684210526</v>
      </c>
      <c r="E5" s="2">
        <v>0</v>
      </c>
      <c r="F5" s="2">
        <v>0</v>
      </c>
      <c r="G5" s="2">
        <v>0</v>
      </c>
      <c r="H5" s="2">
        <v>0</v>
      </c>
      <c r="I5" s="2">
        <f>9*100/64</f>
        <v>14.0625</v>
      </c>
      <c r="J5" s="2">
        <v>0</v>
      </c>
      <c r="K5" s="2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BFDC-3509-416A-A0E9-B06578AAC416}">
  <dimension ref="A1:V76"/>
  <sheetViews>
    <sheetView tabSelected="1" workbookViewId="0">
      <selection activeCell="M24" sqref="M24:P35"/>
    </sheetView>
  </sheetViews>
  <sheetFormatPr defaultRowHeight="15" x14ac:dyDescent="0.25"/>
  <cols>
    <col min="1" max="1" width="17.42578125" bestFit="1" customWidth="1"/>
    <col min="2" max="2" width="12.5703125" bestFit="1" customWidth="1"/>
    <col min="3" max="3" width="12" bestFit="1" customWidth="1"/>
    <col min="4" max="4" width="17.42578125" bestFit="1" customWidth="1"/>
    <col min="5" max="5" width="19.28515625" bestFit="1" customWidth="1"/>
    <col min="7" max="7" width="12" bestFit="1" customWidth="1"/>
    <col min="8" max="8" width="12.5703125" bestFit="1" customWidth="1"/>
    <col min="9" max="9" width="12" bestFit="1" customWidth="1"/>
    <col min="10" max="10" width="17.42578125" bestFit="1" customWidth="1"/>
    <col min="11" max="11" width="19.28515625" bestFit="1" customWidth="1"/>
    <col min="13" max="13" width="23" bestFit="1" customWidth="1"/>
    <col min="14" max="14" width="16.140625" bestFit="1" customWidth="1"/>
    <col min="15" max="15" width="13.85546875" bestFit="1" customWidth="1"/>
    <col min="16" max="16" width="15.7109375" bestFit="1" customWidth="1"/>
    <col min="17" max="22" width="10.5703125" bestFit="1" customWidth="1"/>
  </cols>
  <sheetData>
    <row r="1" spans="1:11" x14ac:dyDescent="0.25">
      <c r="A1" s="21"/>
      <c r="B1" s="5" t="s">
        <v>106</v>
      </c>
      <c r="C1" s="5" t="s">
        <v>107</v>
      </c>
      <c r="D1" s="5" t="s">
        <v>108</v>
      </c>
      <c r="E1" s="5" t="s">
        <v>109</v>
      </c>
      <c r="F1" s="5" t="s">
        <v>110</v>
      </c>
      <c r="G1" s="5" t="s">
        <v>111</v>
      </c>
      <c r="H1" s="5" t="s">
        <v>112</v>
      </c>
      <c r="I1" s="5" t="s">
        <v>113</v>
      </c>
      <c r="J1" s="5" t="s">
        <v>114</v>
      </c>
      <c r="K1" s="5" t="s">
        <v>115</v>
      </c>
    </row>
    <row r="2" spans="1:11" x14ac:dyDescent="0.25">
      <c r="A2" s="23" t="s">
        <v>117</v>
      </c>
      <c r="B2" s="26">
        <v>24</v>
      </c>
      <c r="C2" s="26">
        <v>11</v>
      </c>
      <c r="D2" s="26">
        <v>12</v>
      </c>
      <c r="E2" s="26">
        <v>18</v>
      </c>
      <c r="F2" s="26">
        <v>16</v>
      </c>
      <c r="G2" s="26">
        <v>9</v>
      </c>
      <c r="H2" s="27">
        <v>19</v>
      </c>
      <c r="I2" s="27">
        <v>13</v>
      </c>
      <c r="J2" s="27">
        <v>9</v>
      </c>
      <c r="K2" s="27">
        <v>14</v>
      </c>
    </row>
    <row r="3" spans="1:11" x14ac:dyDescent="0.25">
      <c r="A3" s="23" t="s">
        <v>118</v>
      </c>
      <c r="B3" s="21">
        <v>0.71</v>
      </c>
      <c r="C3" s="21">
        <v>0.5</v>
      </c>
      <c r="D3" s="21">
        <v>1.29</v>
      </c>
      <c r="E3" s="21">
        <v>0.85</v>
      </c>
      <c r="F3" s="1">
        <v>1.1200000000000001</v>
      </c>
      <c r="G3" s="1">
        <v>1.01</v>
      </c>
      <c r="H3" s="1">
        <v>0.67</v>
      </c>
      <c r="I3" s="1">
        <v>0.96</v>
      </c>
      <c r="J3" s="1">
        <v>0.76</v>
      </c>
      <c r="K3" s="1">
        <v>0.27</v>
      </c>
    </row>
    <row r="4" spans="1:11" x14ac:dyDescent="0.25">
      <c r="A4" s="23" t="s">
        <v>119</v>
      </c>
      <c r="B4" s="21">
        <f>B3/B7</f>
        <v>0.22340716611532863</v>
      </c>
      <c r="C4" s="21">
        <f t="shared" ref="C4:K4" si="0">C3/C7</f>
        <v>0.20851619571212315</v>
      </c>
      <c r="D4" s="21">
        <f t="shared" si="0"/>
        <v>0.51913418965257963</v>
      </c>
      <c r="E4" s="21">
        <f t="shared" si="0"/>
        <v>0.29407981782201453</v>
      </c>
      <c r="F4" s="21">
        <f t="shared" si="0"/>
        <v>0.40395461144890982</v>
      </c>
      <c r="G4" s="21">
        <f t="shared" si="0"/>
        <v>0.45967080944655286</v>
      </c>
      <c r="H4" s="21">
        <f t="shared" si="0"/>
        <v>0.22754759216972278</v>
      </c>
      <c r="I4" s="21">
        <f t="shared" si="0"/>
        <v>0.37427639544122887</v>
      </c>
      <c r="J4" s="21">
        <f t="shared" si="0"/>
        <v>0.34589090611819817</v>
      </c>
      <c r="K4" s="21">
        <f t="shared" si="0"/>
        <v>0.10230925905628684</v>
      </c>
    </row>
    <row r="5" spans="1:11" x14ac:dyDescent="0.25">
      <c r="A5" s="28"/>
      <c r="B5" s="29"/>
      <c r="C5" s="29"/>
      <c r="D5" s="29"/>
      <c r="E5" s="29"/>
      <c r="H5" s="29"/>
      <c r="I5" s="29"/>
      <c r="J5" s="29"/>
      <c r="K5" s="29"/>
    </row>
    <row r="6" spans="1:11" x14ac:dyDescent="0.25">
      <c r="A6" s="23" t="s">
        <v>116</v>
      </c>
      <c r="B6" s="5" t="s">
        <v>106</v>
      </c>
      <c r="C6" s="5" t="s">
        <v>107</v>
      </c>
      <c r="D6" s="5" t="s">
        <v>108</v>
      </c>
      <c r="E6" s="5" t="s">
        <v>109</v>
      </c>
      <c r="F6" s="5" t="s">
        <v>110</v>
      </c>
      <c r="G6" s="5" t="s">
        <v>111</v>
      </c>
      <c r="H6" s="5" t="s">
        <v>112</v>
      </c>
      <c r="I6" s="5" t="s">
        <v>113</v>
      </c>
      <c r="J6" s="5" t="s">
        <v>114</v>
      </c>
      <c r="K6" s="5" t="s">
        <v>115</v>
      </c>
    </row>
    <row r="7" spans="1:11" x14ac:dyDescent="0.25">
      <c r="A7" s="23"/>
      <c r="B7" s="21">
        <f>LN(B2)</f>
        <v>3.1780538303479458</v>
      </c>
      <c r="C7" s="21">
        <f t="shared" ref="C7:K7" si="1">LN(C2)</f>
        <v>2.3978952727983707</v>
      </c>
      <c r="D7" s="21">
        <f t="shared" si="1"/>
        <v>2.4849066497880004</v>
      </c>
      <c r="E7" s="21">
        <f t="shared" si="1"/>
        <v>2.8903717578961645</v>
      </c>
      <c r="F7" s="21">
        <f t="shared" si="1"/>
        <v>2.7725887222397811</v>
      </c>
      <c r="G7" s="21">
        <f t="shared" si="1"/>
        <v>2.1972245773362196</v>
      </c>
      <c r="H7" s="21">
        <f t="shared" si="1"/>
        <v>2.9444389791664403</v>
      </c>
      <c r="I7" s="21">
        <f t="shared" si="1"/>
        <v>2.5649493574615367</v>
      </c>
      <c r="J7" s="21">
        <f t="shared" si="1"/>
        <v>2.1972245773362196</v>
      </c>
      <c r="K7" s="21">
        <f t="shared" si="1"/>
        <v>2.6390573296152584</v>
      </c>
    </row>
    <row r="8" spans="1:11" x14ac:dyDescent="0.25">
      <c r="A8" s="28"/>
      <c r="B8" s="29"/>
      <c r="C8" s="29"/>
      <c r="D8" s="29"/>
      <c r="E8" s="29"/>
      <c r="H8" s="29"/>
      <c r="I8" s="29"/>
      <c r="J8" s="29"/>
      <c r="K8" s="29"/>
    </row>
    <row r="9" spans="1:11" ht="15.75" x14ac:dyDescent="0.25">
      <c r="A9" s="42" t="s">
        <v>135</v>
      </c>
      <c r="B9" s="42"/>
      <c r="C9" s="42"/>
      <c r="D9" s="42"/>
      <c r="E9" s="42"/>
      <c r="G9" s="42" t="s">
        <v>136</v>
      </c>
      <c r="H9" s="42"/>
      <c r="I9" s="42"/>
      <c r="J9" s="42"/>
      <c r="K9" s="42"/>
    </row>
    <row r="10" spans="1:11" ht="15.75" x14ac:dyDescent="0.25">
      <c r="A10" s="24" t="s">
        <v>120</v>
      </c>
      <c r="B10" s="24" t="s">
        <v>121</v>
      </c>
      <c r="C10" s="24" t="s">
        <v>122</v>
      </c>
      <c r="D10" s="24" t="s">
        <v>123</v>
      </c>
      <c r="E10" s="24" t="s">
        <v>124</v>
      </c>
      <c r="G10" s="24" t="s">
        <v>120</v>
      </c>
      <c r="H10" s="24" t="s">
        <v>121</v>
      </c>
      <c r="I10" s="24" t="s">
        <v>122</v>
      </c>
      <c r="J10" s="24" t="s">
        <v>123</v>
      </c>
      <c r="K10" s="24" t="s">
        <v>124</v>
      </c>
    </row>
    <row r="11" spans="1:11" x14ac:dyDescent="0.25">
      <c r="A11" s="1" t="s">
        <v>125</v>
      </c>
      <c r="B11" s="18">
        <v>9</v>
      </c>
      <c r="C11" s="1">
        <f>B11/639</f>
        <v>1.4084507042253521E-2</v>
      </c>
      <c r="D11" s="1">
        <f>LN(C11)</f>
        <v>-4.2626798770413155</v>
      </c>
      <c r="E11" s="1">
        <f>C11*D11</f>
        <v>-6.0037744747060785E-2</v>
      </c>
      <c r="G11" s="1" t="s">
        <v>125</v>
      </c>
      <c r="H11" s="18">
        <v>9</v>
      </c>
      <c r="I11" s="1">
        <f>H11/842</f>
        <v>1.0688836104513063E-2</v>
      </c>
      <c r="J11" s="1">
        <f>LN(I11)</f>
        <v>-4.5385554369061074</v>
      </c>
      <c r="K11" s="1">
        <f>I11*J11</f>
        <v>-4.8511875216336063E-2</v>
      </c>
    </row>
    <row r="12" spans="1:11" x14ac:dyDescent="0.25">
      <c r="A12" s="1" t="s">
        <v>126</v>
      </c>
      <c r="B12" s="18">
        <v>14</v>
      </c>
      <c r="C12" s="1">
        <f t="shared" ref="C12:C16" si="2">B12/639</f>
        <v>2.1909233176838811E-2</v>
      </c>
      <c r="D12" s="1">
        <f t="shared" ref="D12:D16" si="3">LN(C12)</f>
        <v>-3.8208471247622762</v>
      </c>
      <c r="E12" s="1">
        <f t="shared" ref="E12:E16" si="4">C12*D12</f>
        <v>-8.3711830589470848E-2</v>
      </c>
      <c r="G12" s="1" t="s">
        <v>126</v>
      </c>
      <c r="H12" s="18">
        <v>139</v>
      </c>
      <c r="I12" s="1">
        <f t="shared" ref="I12:I13" si="5">H12/842</f>
        <v>0.16508313539192399</v>
      </c>
      <c r="J12" s="1">
        <f t="shared" ref="J12:J13" si="6">LN(I12)</f>
        <v>-1.801306081111635</v>
      </c>
      <c r="K12" s="1">
        <f t="shared" ref="K12:K13" si="7">I12*J12</f>
        <v>-0.29736525567044808</v>
      </c>
    </row>
    <row r="13" spans="1:11" x14ac:dyDescent="0.25">
      <c r="A13" s="1" t="s">
        <v>127</v>
      </c>
      <c r="B13" s="18">
        <v>5</v>
      </c>
      <c r="C13" s="1">
        <f t="shared" si="2"/>
        <v>7.8247261345852897E-3</v>
      </c>
      <c r="D13" s="1">
        <f t="shared" si="3"/>
        <v>-4.8504665419434341</v>
      </c>
      <c r="E13" s="1">
        <f t="shared" si="4"/>
        <v>-3.7953572315676323E-2</v>
      </c>
      <c r="G13" s="1" t="s">
        <v>127</v>
      </c>
      <c r="H13" s="18">
        <v>694</v>
      </c>
      <c r="I13" s="1">
        <f t="shared" si="5"/>
        <v>0.82422802850356292</v>
      </c>
      <c r="J13" s="1">
        <f t="shared" si="6"/>
        <v>-0.19330805373552226</v>
      </c>
      <c r="K13" s="1">
        <f t="shared" si="7"/>
        <v>-0.15932991602429031</v>
      </c>
    </row>
    <row r="14" spans="1:11" x14ac:dyDescent="0.25">
      <c r="A14" s="1" t="s">
        <v>128</v>
      </c>
      <c r="B14" s="18">
        <v>23</v>
      </c>
      <c r="C14" s="1">
        <f t="shared" si="2"/>
        <v>3.5993740219092331E-2</v>
      </c>
      <c r="D14" s="1">
        <f t="shared" si="3"/>
        <v>-3.3244102384483853</v>
      </c>
      <c r="E14" s="1">
        <f t="shared" si="4"/>
        <v>-0.11965795850440197</v>
      </c>
      <c r="G14" s="1" t="s">
        <v>128</v>
      </c>
      <c r="H14" s="8"/>
      <c r="I14" s="1"/>
      <c r="J14" s="1"/>
      <c r="K14" s="1"/>
    </row>
    <row r="15" spans="1:11" x14ac:dyDescent="0.25">
      <c r="A15" s="1" t="s">
        <v>129</v>
      </c>
      <c r="B15" s="18">
        <v>519</v>
      </c>
      <c r="C15" s="1">
        <f t="shared" si="2"/>
        <v>0.81220657276995301</v>
      </c>
      <c r="D15" s="1">
        <f t="shared" si="3"/>
        <v>-0.20800057121164622</v>
      </c>
      <c r="E15" s="1">
        <f t="shared" si="4"/>
        <v>-0.16893943107800374</v>
      </c>
      <c r="G15" s="1" t="s">
        <v>129</v>
      </c>
      <c r="H15" s="8"/>
      <c r="I15" s="1"/>
      <c r="J15" s="1"/>
      <c r="K15" s="25">
        <f>SUM(K11:K13)*-1</f>
        <v>0.50520704691107443</v>
      </c>
    </row>
    <row r="16" spans="1:11" x14ac:dyDescent="0.25">
      <c r="A16" s="1" t="s">
        <v>130</v>
      </c>
      <c r="B16" s="18">
        <v>69</v>
      </c>
      <c r="C16" s="1">
        <f t="shared" si="2"/>
        <v>0.107981220657277</v>
      </c>
      <c r="D16" s="1">
        <f t="shared" si="3"/>
        <v>-2.2257979497802753</v>
      </c>
      <c r="E16" s="1">
        <f t="shared" si="4"/>
        <v>-0.24034437955373866</v>
      </c>
      <c r="G16" s="1" t="s">
        <v>130</v>
      </c>
      <c r="H16" s="8"/>
      <c r="I16" s="1"/>
      <c r="J16" s="1"/>
      <c r="K16" s="1"/>
    </row>
    <row r="17" spans="1:16" x14ac:dyDescent="0.25">
      <c r="A17" s="1" t="s">
        <v>131</v>
      </c>
      <c r="B17" s="1"/>
      <c r="C17" s="1"/>
      <c r="D17" s="1"/>
      <c r="E17" s="25"/>
      <c r="G17" s="1" t="s">
        <v>131</v>
      </c>
      <c r="H17" s="8"/>
      <c r="I17" s="1"/>
      <c r="J17" s="1"/>
      <c r="K17" s="1"/>
    </row>
    <row r="18" spans="1:16" x14ac:dyDescent="0.25">
      <c r="A18" s="1" t="s">
        <v>132</v>
      </c>
      <c r="B18" s="1"/>
      <c r="C18" s="1"/>
      <c r="D18" s="1"/>
      <c r="E18" s="25">
        <f>SUM(E11:E16)*-1</f>
        <v>0.7106449167883524</v>
      </c>
      <c r="G18" s="1" t="s">
        <v>132</v>
      </c>
      <c r="H18" s="1"/>
      <c r="I18" s="1"/>
      <c r="J18" s="1"/>
      <c r="K18" s="25"/>
    </row>
    <row r="19" spans="1:16" x14ac:dyDescent="0.25">
      <c r="A19" s="1" t="s">
        <v>133</v>
      </c>
      <c r="B19" s="1"/>
      <c r="C19" s="1"/>
      <c r="D19" s="1"/>
      <c r="E19" s="1"/>
      <c r="G19" s="1" t="s">
        <v>133</v>
      </c>
      <c r="H19" s="1"/>
      <c r="I19" s="1"/>
      <c r="J19" s="1"/>
      <c r="K19" s="1"/>
    </row>
    <row r="20" spans="1:16" x14ac:dyDescent="0.25">
      <c r="A20" s="1" t="s">
        <v>134</v>
      </c>
      <c r="B20" s="1"/>
      <c r="C20" s="1"/>
      <c r="D20" s="1"/>
      <c r="E20" s="1"/>
      <c r="G20" s="1" t="s">
        <v>134</v>
      </c>
      <c r="H20" s="1"/>
      <c r="I20" s="1"/>
      <c r="J20" s="1"/>
      <c r="K20" s="25"/>
    </row>
    <row r="23" spans="1:16" ht="15.75" x14ac:dyDescent="0.25">
      <c r="A23" s="42" t="s">
        <v>137</v>
      </c>
      <c r="B23" s="42"/>
      <c r="C23" s="42"/>
      <c r="D23" s="42"/>
      <c r="E23" s="42"/>
      <c r="G23" s="42" t="s">
        <v>138</v>
      </c>
      <c r="H23" s="42"/>
      <c r="I23" s="42"/>
      <c r="J23" s="42"/>
      <c r="K23" s="42"/>
    </row>
    <row r="24" spans="1:16" ht="15.75" x14ac:dyDescent="0.25">
      <c r="A24" s="24" t="s">
        <v>120</v>
      </c>
      <c r="B24" s="24" t="s">
        <v>121</v>
      </c>
      <c r="C24" s="24" t="s">
        <v>122</v>
      </c>
      <c r="D24" s="24" t="s">
        <v>123</v>
      </c>
      <c r="E24" s="24" t="s">
        <v>124</v>
      </c>
      <c r="G24" s="24" t="s">
        <v>120</v>
      </c>
      <c r="H24" s="24" t="s">
        <v>121</v>
      </c>
      <c r="I24" s="24" t="s">
        <v>122</v>
      </c>
      <c r="J24" s="24" t="s">
        <v>123</v>
      </c>
      <c r="K24" s="24" t="s">
        <v>124</v>
      </c>
      <c r="M24" s="41" t="s">
        <v>145</v>
      </c>
      <c r="N24" s="41" t="s">
        <v>146</v>
      </c>
      <c r="O24" s="41"/>
      <c r="P24" s="41"/>
    </row>
    <row r="25" spans="1:16" x14ac:dyDescent="0.25">
      <c r="A25" s="1" t="s">
        <v>125</v>
      </c>
      <c r="B25" s="18">
        <v>10</v>
      </c>
      <c r="C25" s="1">
        <f>B25/38</f>
        <v>0.26315789473684209</v>
      </c>
      <c r="D25" s="1">
        <f>LN(C25)</f>
        <v>-1.3350010667323402</v>
      </c>
      <c r="E25" s="1">
        <f>C25*D25</f>
        <v>-0.3513160701927211</v>
      </c>
      <c r="G25" s="1" t="s">
        <v>125</v>
      </c>
      <c r="H25" s="18">
        <v>5</v>
      </c>
      <c r="I25" s="1">
        <f>H25/713</f>
        <v>7.0126227208976155E-3</v>
      </c>
      <c r="J25" s="1">
        <f>LN(I25)</f>
        <v>-4.9600435079801954</v>
      </c>
      <c r="K25" s="1">
        <f>I25*J25</f>
        <v>-3.4782913800702635E-2</v>
      </c>
      <c r="M25" s="41"/>
      <c r="N25" s="7" t="s">
        <v>117</v>
      </c>
      <c r="O25" s="7" t="s">
        <v>147</v>
      </c>
      <c r="P25" s="7" t="s">
        <v>148</v>
      </c>
    </row>
    <row r="26" spans="1:16" x14ac:dyDescent="0.25">
      <c r="A26" s="1" t="s">
        <v>126</v>
      </c>
      <c r="B26" s="18">
        <v>20</v>
      </c>
      <c r="C26" s="1">
        <f t="shared" ref="C26:C30" si="8">B26/38</f>
        <v>0.52631578947368418</v>
      </c>
      <c r="D26" s="1">
        <f t="shared" ref="D26:D30" si="9">LN(C26)</f>
        <v>-0.64185388617239481</v>
      </c>
      <c r="E26" s="1">
        <f t="shared" ref="E26:E30" si="10">C26*D26</f>
        <v>-0.33781783482757621</v>
      </c>
      <c r="G26" s="1" t="s">
        <v>126</v>
      </c>
      <c r="H26" s="18">
        <v>5</v>
      </c>
      <c r="I26" s="1">
        <f t="shared" ref="I26:I29" si="11">H26/713</f>
        <v>7.0126227208976155E-3</v>
      </c>
      <c r="J26" s="1">
        <f t="shared" ref="J26:J29" si="12">LN(I26)</f>
        <v>-4.9600435079801954</v>
      </c>
      <c r="K26" s="1">
        <f t="shared" ref="K26:K29" si="13">I26*J26</f>
        <v>-3.4782913800702635E-2</v>
      </c>
      <c r="M26" s="30" t="s">
        <v>106</v>
      </c>
      <c r="N26" s="26">
        <v>24</v>
      </c>
      <c r="O26" s="11">
        <v>0.71</v>
      </c>
      <c r="P26" s="32">
        <v>0.22340716611532863</v>
      </c>
    </row>
    <row r="27" spans="1:16" x14ac:dyDescent="0.25">
      <c r="A27" s="1" t="s">
        <v>127</v>
      </c>
      <c r="B27" s="18">
        <v>2</v>
      </c>
      <c r="C27" s="1">
        <f t="shared" si="8"/>
        <v>5.2631578947368418E-2</v>
      </c>
      <c r="D27" s="1">
        <f t="shared" si="9"/>
        <v>-2.9444389791664407</v>
      </c>
      <c r="E27" s="1">
        <f t="shared" si="10"/>
        <v>-0.15497047258770741</v>
      </c>
      <c r="G27" s="1" t="s">
        <v>127</v>
      </c>
      <c r="H27" s="18">
        <v>194</v>
      </c>
      <c r="I27" s="1">
        <f t="shared" si="11"/>
        <v>0.27208976157082748</v>
      </c>
      <c r="J27" s="1">
        <f t="shared" si="12"/>
        <v>-1.3016232613509677</v>
      </c>
      <c r="K27" s="1">
        <f t="shared" si="13"/>
        <v>-0.3541583628360277</v>
      </c>
      <c r="M27" s="30" t="s">
        <v>107</v>
      </c>
      <c r="N27" s="26">
        <v>11</v>
      </c>
      <c r="O27" s="11">
        <v>0.5</v>
      </c>
      <c r="P27" s="32">
        <v>0.20851619571212315</v>
      </c>
    </row>
    <row r="28" spans="1:16" x14ac:dyDescent="0.25">
      <c r="A28" s="1" t="s">
        <v>128</v>
      </c>
      <c r="B28" s="18">
        <v>1</v>
      </c>
      <c r="C28" s="1">
        <f t="shared" si="8"/>
        <v>2.6315789473684209E-2</v>
      </c>
      <c r="D28" s="1">
        <f t="shared" si="9"/>
        <v>-3.6375861597263857</v>
      </c>
      <c r="E28" s="1">
        <f t="shared" si="10"/>
        <v>-9.5725951571746987E-2</v>
      </c>
      <c r="G28" s="1" t="s">
        <v>128</v>
      </c>
      <c r="H28" s="18">
        <v>37</v>
      </c>
      <c r="I28" s="1">
        <f t="shared" si="11"/>
        <v>5.1893408134642355E-2</v>
      </c>
      <c r="J28" s="1">
        <f t="shared" si="12"/>
        <v>-2.9585635077700716</v>
      </c>
      <c r="K28" s="1">
        <f t="shared" si="13"/>
        <v>-0.15352994360097144</v>
      </c>
      <c r="M28" s="30" t="s">
        <v>108</v>
      </c>
      <c r="N28" s="26">
        <v>12</v>
      </c>
      <c r="O28" s="11">
        <v>1.29</v>
      </c>
      <c r="P28" s="32">
        <v>0.51913418965257963</v>
      </c>
    </row>
    <row r="29" spans="1:16" x14ac:dyDescent="0.25">
      <c r="A29" s="1" t="s">
        <v>129</v>
      </c>
      <c r="B29" s="18">
        <v>2</v>
      </c>
      <c r="C29" s="1">
        <f t="shared" si="8"/>
        <v>5.2631578947368418E-2</v>
      </c>
      <c r="D29" s="1">
        <f t="shared" si="9"/>
        <v>-2.9444389791664407</v>
      </c>
      <c r="E29" s="1">
        <f t="shared" si="10"/>
        <v>-0.15497047258770741</v>
      </c>
      <c r="G29" s="1" t="s">
        <v>129</v>
      </c>
      <c r="H29" s="18">
        <v>472</v>
      </c>
      <c r="I29" s="1">
        <f t="shared" si="11"/>
        <v>0.6619915848527349</v>
      </c>
      <c r="J29" s="1">
        <f t="shared" si="12"/>
        <v>-0.41250243482874061</v>
      </c>
      <c r="K29" s="1">
        <f t="shared" si="13"/>
        <v>-0.27307314058789001</v>
      </c>
      <c r="M29" s="30" t="s">
        <v>109</v>
      </c>
      <c r="N29" s="26">
        <v>18</v>
      </c>
      <c r="O29" s="11">
        <v>0.85</v>
      </c>
      <c r="P29" s="32">
        <v>0.29407981782201453</v>
      </c>
    </row>
    <row r="30" spans="1:16" x14ac:dyDescent="0.25">
      <c r="A30" s="1" t="s">
        <v>130</v>
      </c>
      <c r="B30" s="18">
        <v>3</v>
      </c>
      <c r="C30" s="1">
        <f t="shared" si="8"/>
        <v>7.8947368421052627E-2</v>
      </c>
      <c r="D30" s="1">
        <f t="shared" si="9"/>
        <v>-2.5389738710582761</v>
      </c>
      <c r="E30" s="1">
        <f t="shared" si="10"/>
        <v>-0.2004453056098639</v>
      </c>
      <c r="G30" s="1" t="s">
        <v>130</v>
      </c>
      <c r="H30" s="1"/>
      <c r="I30" s="1"/>
      <c r="J30" s="1"/>
      <c r="K30" s="1"/>
      <c r="M30" s="30" t="s">
        <v>110</v>
      </c>
      <c r="N30" s="26">
        <v>16</v>
      </c>
      <c r="O30" s="8">
        <v>1.1200000000000001</v>
      </c>
      <c r="P30" s="32">
        <v>0.40395461144890982</v>
      </c>
    </row>
    <row r="31" spans="1:16" x14ac:dyDescent="0.25">
      <c r="A31" s="1" t="s">
        <v>131</v>
      </c>
      <c r="B31" s="1"/>
      <c r="C31" s="1"/>
      <c r="D31" s="1"/>
      <c r="E31" s="1"/>
      <c r="G31" s="1" t="s">
        <v>131</v>
      </c>
      <c r="H31" s="1"/>
      <c r="I31" s="1"/>
      <c r="J31" s="1"/>
      <c r="K31" s="25">
        <f>SUM(K25:K29)*-1</f>
        <v>0.85032727462629443</v>
      </c>
      <c r="M31" s="30" t="s">
        <v>111</v>
      </c>
      <c r="N31" s="26">
        <v>9</v>
      </c>
      <c r="O31" s="8">
        <v>1.01</v>
      </c>
      <c r="P31" s="32">
        <v>0.45967080944655286</v>
      </c>
    </row>
    <row r="32" spans="1:16" x14ac:dyDescent="0.25">
      <c r="A32" s="1" t="s">
        <v>132</v>
      </c>
      <c r="B32" s="1"/>
      <c r="C32" s="1"/>
      <c r="D32" s="1"/>
      <c r="E32" s="25">
        <f>SUM(E25:E30)*-1</f>
        <v>1.2952461073773232</v>
      </c>
      <c r="G32" s="1" t="s">
        <v>132</v>
      </c>
      <c r="H32" s="1"/>
      <c r="I32" s="1"/>
      <c r="J32" s="1"/>
      <c r="K32" s="25"/>
      <c r="M32" s="30" t="s">
        <v>112</v>
      </c>
      <c r="N32" s="27">
        <v>19</v>
      </c>
      <c r="O32" s="8">
        <v>0.67</v>
      </c>
      <c r="P32" s="32">
        <v>0.22754759216972278</v>
      </c>
    </row>
    <row r="33" spans="1:22" x14ac:dyDescent="0.25">
      <c r="A33" s="1" t="s">
        <v>133</v>
      </c>
      <c r="B33" s="1"/>
      <c r="C33" s="1"/>
      <c r="D33" s="1"/>
      <c r="E33" s="1"/>
      <c r="G33" s="1" t="s">
        <v>133</v>
      </c>
      <c r="H33" s="1"/>
      <c r="I33" s="1"/>
      <c r="J33" s="1"/>
      <c r="K33" s="1"/>
      <c r="M33" s="30" t="s">
        <v>113</v>
      </c>
      <c r="N33" s="27">
        <v>13</v>
      </c>
      <c r="O33" s="8">
        <v>0.96</v>
      </c>
      <c r="P33" s="32">
        <v>0.37427639544122887</v>
      </c>
    </row>
    <row r="34" spans="1:22" x14ac:dyDescent="0.25">
      <c r="A34" s="1" t="s">
        <v>134</v>
      </c>
      <c r="B34" s="1"/>
      <c r="C34" s="1"/>
      <c r="D34" s="1"/>
      <c r="E34" s="1"/>
      <c r="G34" s="1" t="s">
        <v>134</v>
      </c>
      <c r="H34" s="1"/>
      <c r="I34" s="1"/>
      <c r="J34" s="1"/>
      <c r="K34" s="1"/>
      <c r="M34" s="30" t="s">
        <v>114</v>
      </c>
      <c r="N34" s="27">
        <v>9</v>
      </c>
      <c r="O34" s="8">
        <v>0.76</v>
      </c>
      <c r="P34" s="32">
        <v>0.34589090611819817</v>
      </c>
    </row>
    <row r="35" spans="1:22" x14ac:dyDescent="0.25">
      <c r="M35" s="30" t="s">
        <v>115</v>
      </c>
      <c r="N35" s="27">
        <v>14</v>
      </c>
      <c r="O35" s="8">
        <v>0.27</v>
      </c>
      <c r="P35" s="32">
        <v>0.10230925905628684</v>
      </c>
    </row>
    <row r="37" spans="1:22" ht="15.75" x14ac:dyDescent="0.25">
      <c r="A37" s="42" t="s">
        <v>139</v>
      </c>
      <c r="B37" s="42"/>
      <c r="C37" s="42"/>
      <c r="D37" s="42"/>
      <c r="E37" s="42"/>
      <c r="G37" s="42" t="s">
        <v>140</v>
      </c>
      <c r="H37" s="42"/>
      <c r="I37" s="42"/>
      <c r="J37" s="42"/>
      <c r="K37" s="42"/>
    </row>
    <row r="38" spans="1:22" ht="15.75" x14ac:dyDescent="0.25">
      <c r="A38" s="24" t="s">
        <v>120</v>
      </c>
      <c r="B38" s="24" t="s">
        <v>121</v>
      </c>
      <c r="C38" s="24" t="s">
        <v>122</v>
      </c>
      <c r="D38" s="24" t="s">
        <v>123</v>
      </c>
      <c r="E38" s="24" t="s">
        <v>124</v>
      </c>
      <c r="G38" s="24" t="s">
        <v>120</v>
      </c>
      <c r="H38" s="24" t="s">
        <v>121</v>
      </c>
      <c r="I38" s="24" t="s">
        <v>122</v>
      </c>
      <c r="J38" s="24" t="s">
        <v>123</v>
      </c>
      <c r="K38" s="24" t="s">
        <v>124</v>
      </c>
    </row>
    <row r="39" spans="1:22" x14ac:dyDescent="0.25">
      <c r="A39" s="1" t="s">
        <v>125</v>
      </c>
      <c r="B39" s="18">
        <v>1</v>
      </c>
      <c r="C39" s="1">
        <f>B39/90</f>
        <v>1.1111111111111112E-2</v>
      </c>
      <c r="D39" s="1">
        <f>LN(C39)</f>
        <v>-4.499809670330265</v>
      </c>
      <c r="E39" s="1">
        <f>C39*D39</f>
        <v>-4.9997885225891839E-2</v>
      </c>
      <c r="G39" s="1" t="s">
        <v>125</v>
      </c>
      <c r="H39" s="18">
        <v>2</v>
      </c>
      <c r="I39" s="1">
        <f>H39/65</f>
        <v>3.0769230769230771E-2</v>
      </c>
      <c r="J39" s="1">
        <f>LN(I39)</f>
        <v>-3.4812400893356918</v>
      </c>
      <c r="K39" s="1">
        <f>I39*J39</f>
        <v>-0.10711507967186745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1" t="s">
        <v>126</v>
      </c>
      <c r="B40" s="18">
        <v>2</v>
      </c>
      <c r="C40" s="1">
        <f t="shared" ref="C40:C46" si="14">B40/90</f>
        <v>2.2222222222222223E-2</v>
      </c>
      <c r="D40" s="1">
        <f t="shared" ref="D40:D45" si="15">LN(C40)</f>
        <v>-3.8066624897703196</v>
      </c>
      <c r="E40" s="1">
        <f t="shared" ref="E40:E46" si="16">C40*D40</f>
        <v>-8.4592499772673774E-2</v>
      </c>
      <c r="G40" s="1" t="s">
        <v>126</v>
      </c>
      <c r="H40" s="18">
        <v>2</v>
      </c>
      <c r="I40" s="1">
        <f t="shared" ref="I40:I43" si="17">H40/65</f>
        <v>3.0769230769230771E-2</v>
      </c>
      <c r="J40" s="1">
        <f t="shared" ref="J40:J43" si="18">LN(I40)</f>
        <v>-3.4812400893356918</v>
      </c>
      <c r="K40" s="1">
        <f t="shared" ref="K40:K43" si="19">I40*J40</f>
        <v>-0.10711507967186745</v>
      </c>
    </row>
    <row r="41" spans="1:22" x14ac:dyDescent="0.25">
      <c r="A41" s="1" t="s">
        <v>127</v>
      </c>
      <c r="B41" s="18">
        <v>1</v>
      </c>
      <c r="C41" s="1">
        <f t="shared" si="14"/>
        <v>1.1111111111111112E-2</v>
      </c>
      <c r="D41" s="1">
        <f t="shared" si="15"/>
        <v>-4.499809670330265</v>
      </c>
      <c r="E41" s="1">
        <f t="shared" si="16"/>
        <v>-4.9997885225891839E-2</v>
      </c>
      <c r="G41" s="1" t="s">
        <v>127</v>
      </c>
      <c r="H41" s="18">
        <v>5</v>
      </c>
      <c r="I41" s="1">
        <f t="shared" si="17"/>
        <v>7.6923076923076927E-2</v>
      </c>
      <c r="J41" s="1">
        <f t="shared" si="18"/>
        <v>-2.5649493574615367</v>
      </c>
      <c r="K41" s="1">
        <f t="shared" si="19"/>
        <v>-0.19730379672781054</v>
      </c>
    </row>
    <row r="42" spans="1:22" x14ac:dyDescent="0.25">
      <c r="A42" s="1" t="s">
        <v>128</v>
      </c>
      <c r="B42" s="18">
        <v>12</v>
      </c>
      <c r="C42" s="1">
        <f t="shared" si="14"/>
        <v>0.13333333333333333</v>
      </c>
      <c r="D42" s="1">
        <f t="shared" si="15"/>
        <v>-2.0149030205422647</v>
      </c>
      <c r="E42" s="1">
        <f t="shared" si="16"/>
        <v>-0.26865373607230197</v>
      </c>
      <c r="G42" s="1" t="s">
        <v>128</v>
      </c>
      <c r="H42" s="18">
        <v>43</v>
      </c>
      <c r="I42" s="1">
        <f t="shared" si="17"/>
        <v>0.66153846153846152</v>
      </c>
      <c r="J42" s="1">
        <f t="shared" si="18"/>
        <v>-0.41318715420207469</v>
      </c>
      <c r="K42" s="1">
        <f t="shared" si="19"/>
        <v>-0.27333919431829556</v>
      </c>
    </row>
    <row r="43" spans="1:22" x14ac:dyDescent="0.25">
      <c r="A43" s="1" t="s">
        <v>129</v>
      </c>
      <c r="B43" s="18">
        <v>3</v>
      </c>
      <c r="C43" s="1">
        <f t="shared" si="14"/>
        <v>3.3333333333333333E-2</v>
      </c>
      <c r="D43" s="1">
        <f t="shared" si="15"/>
        <v>-3.4011973816621555</v>
      </c>
      <c r="E43" s="1">
        <f t="shared" si="16"/>
        <v>-0.11337324605540518</v>
      </c>
      <c r="G43" s="1" t="s">
        <v>129</v>
      </c>
      <c r="H43" s="18">
        <v>13</v>
      </c>
      <c r="I43" s="1">
        <f t="shared" si="17"/>
        <v>0.2</v>
      </c>
      <c r="J43" s="1">
        <f t="shared" si="18"/>
        <v>-1.6094379124341003</v>
      </c>
      <c r="K43" s="1">
        <f t="shared" si="19"/>
        <v>-0.32188758248682009</v>
      </c>
    </row>
    <row r="44" spans="1:22" x14ac:dyDescent="0.25">
      <c r="A44" s="1" t="s">
        <v>130</v>
      </c>
      <c r="B44" s="18">
        <v>3</v>
      </c>
      <c r="C44" s="1">
        <f t="shared" si="14"/>
        <v>3.3333333333333333E-2</v>
      </c>
      <c r="D44" s="1">
        <f t="shared" si="15"/>
        <v>-3.4011973816621555</v>
      </c>
      <c r="E44" s="1">
        <f t="shared" si="16"/>
        <v>-0.11337324605540518</v>
      </c>
      <c r="G44" s="1" t="s">
        <v>130</v>
      </c>
      <c r="H44" s="1"/>
      <c r="I44" s="1"/>
      <c r="J44" s="1"/>
      <c r="K44" s="1"/>
    </row>
    <row r="45" spans="1:22" x14ac:dyDescent="0.25">
      <c r="A45" s="1" t="s">
        <v>131</v>
      </c>
      <c r="B45" s="18">
        <v>62</v>
      </c>
      <c r="C45" s="1">
        <f t="shared" si="14"/>
        <v>0.68888888888888888</v>
      </c>
      <c r="D45" s="1">
        <f t="shared" si="15"/>
        <v>-0.37267528528517352</v>
      </c>
      <c r="E45" s="1">
        <f t="shared" si="16"/>
        <v>-0.25673186319645286</v>
      </c>
      <c r="G45" s="1" t="s">
        <v>131</v>
      </c>
      <c r="H45" s="1"/>
      <c r="I45" s="1"/>
      <c r="J45" s="1"/>
      <c r="K45" s="25">
        <f>SUM(K39:K43)*-1</f>
        <v>1.006760732876661</v>
      </c>
    </row>
    <row r="46" spans="1:22" x14ac:dyDescent="0.25">
      <c r="A46" s="1" t="s">
        <v>132</v>
      </c>
      <c r="B46" s="18">
        <v>6</v>
      </c>
      <c r="C46" s="1">
        <f t="shared" si="14"/>
        <v>6.6666666666666666E-2</v>
      </c>
      <c r="D46" s="1">
        <f>LN(C46)</f>
        <v>-2.7080502011022101</v>
      </c>
      <c r="E46" s="1">
        <f t="shared" si="16"/>
        <v>-0.18053668007348067</v>
      </c>
      <c r="G46" s="1" t="s">
        <v>132</v>
      </c>
      <c r="H46" s="1"/>
      <c r="I46" s="1"/>
      <c r="J46" s="1"/>
      <c r="K46" s="25"/>
    </row>
    <row r="47" spans="1:22" x14ac:dyDescent="0.25">
      <c r="A47" s="1" t="s">
        <v>133</v>
      </c>
      <c r="B47" s="1"/>
      <c r="C47" s="1"/>
      <c r="D47" s="1"/>
      <c r="E47" s="1"/>
      <c r="G47" s="1" t="s">
        <v>133</v>
      </c>
      <c r="H47" s="1"/>
      <c r="I47" s="1"/>
      <c r="J47" s="1"/>
      <c r="K47" s="1"/>
    </row>
    <row r="48" spans="1:22" x14ac:dyDescent="0.25">
      <c r="A48" s="1" t="s">
        <v>134</v>
      </c>
      <c r="B48" s="1"/>
      <c r="C48" s="1"/>
      <c r="D48" s="1"/>
      <c r="E48" s="25">
        <f>SUM(E39:E46)*-1</f>
        <v>1.1172570416775034</v>
      </c>
      <c r="G48" s="1" t="s">
        <v>134</v>
      </c>
      <c r="H48" s="1"/>
      <c r="I48" s="1"/>
      <c r="J48" s="1"/>
      <c r="K48" s="1"/>
    </row>
    <row r="51" spans="1:11" ht="15.75" x14ac:dyDescent="0.25">
      <c r="A51" s="42" t="s">
        <v>141</v>
      </c>
      <c r="B51" s="42"/>
      <c r="C51" s="42"/>
      <c r="D51" s="42"/>
      <c r="E51" s="42"/>
      <c r="G51" s="42" t="s">
        <v>142</v>
      </c>
      <c r="H51" s="42"/>
      <c r="I51" s="42"/>
      <c r="J51" s="42"/>
      <c r="K51" s="42"/>
    </row>
    <row r="52" spans="1:11" ht="15.75" x14ac:dyDescent="0.25">
      <c r="A52" s="24" t="s">
        <v>120</v>
      </c>
      <c r="B52" s="24" t="s">
        <v>121</v>
      </c>
      <c r="C52" s="24" t="s">
        <v>122</v>
      </c>
      <c r="D52" s="24" t="s">
        <v>123</v>
      </c>
      <c r="E52" s="24" t="s">
        <v>124</v>
      </c>
      <c r="G52" s="24" t="s">
        <v>120</v>
      </c>
      <c r="H52" s="24" t="s">
        <v>121</v>
      </c>
      <c r="I52" s="24" t="s">
        <v>122</v>
      </c>
      <c r="J52" s="24" t="s">
        <v>123</v>
      </c>
      <c r="K52" s="24" t="s">
        <v>124</v>
      </c>
    </row>
    <row r="53" spans="1:11" x14ac:dyDescent="0.25">
      <c r="A53" s="1" t="s">
        <v>125</v>
      </c>
      <c r="B53" s="18">
        <v>9</v>
      </c>
      <c r="C53" s="1">
        <f>B53/15</f>
        <v>0.6</v>
      </c>
      <c r="D53" s="1">
        <f>LN(C53)</f>
        <v>-0.51082562376599072</v>
      </c>
      <c r="E53" s="1">
        <f>C53*D53</f>
        <v>-0.30649537425959444</v>
      </c>
      <c r="G53" s="1" t="s">
        <v>125</v>
      </c>
      <c r="H53" s="18">
        <v>9</v>
      </c>
      <c r="I53" s="1">
        <f>H53/64</f>
        <v>0.140625</v>
      </c>
      <c r="J53" s="1">
        <f>LN(I53)</f>
        <v>-1.9616585060234524</v>
      </c>
      <c r="K53" s="1">
        <f>I53*J53</f>
        <v>-0.27585822740954802</v>
      </c>
    </row>
    <row r="54" spans="1:11" x14ac:dyDescent="0.25">
      <c r="A54" s="1" t="s">
        <v>126</v>
      </c>
      <c r="B54" s="18">
        <v>6</v>
      </c>
      <c r="C54" s="1">
        <f>B54/15</f>
        <v>0.4</v>
      </c>
      <c r="D54" s="1">
        <f>LN(C54)</f>
        <v>-0.916290731874155</v>
      </c>
      <c r="E54" s="1">
        <f>C54*D54</f>
        <v>-0.36651629274966202</v>
      </c>
      <c r="G54" s="1" t="s">
        <v>126</v>
      </c>
      <c r="H54" s="18">
        <v>3</v>
      </c>
      <c r="I54" s="1">
        <f t="shared" ref="I54:I56" si="20">H54/64</f>
        <v>4.6875E-2</v>
      </c>
      <c r="J54" s="1">
        <f t="shared" ref="J54:J56" si="21">LN(I54)</f>
        <v>-3.0602707946915624</v>
      </c>
      <c r="K54" s="1">
        <f t="shared" ref="K54:K56" si="22">I54*J54</f>
        <v>-0.143450193501167</v>
      </c>
    </row>
    <row r="55" spans="1:11" x14ac:dyDescent="0.25">
      <c r="A55" s="1" t="s">
        <v>127</v>
      </c>
      <c r="B55" s="8"/>
      <c r="C55" s="1"/>
      <c r="D55" s="1"/>
      <c r="E55" s="1"/>
      <c r="G55" s="1" t="s">
        <v>127</v>
      </c>
      <c r="H55" s="18">
        <v>43</v>
      </c>
      <c r="I55" s="1">
        <f t="shared" si="20"/>
        <v>0.671875</v>
      </c>
      <c r="J55" s="1">
        <f t="shared" si="21"/>
        <v>-0.39768296766610944</v>
      </c>
      <c r="K55" s="1">
        <f t="shared" si="22"/>
        <v>-0.26719324390066729</v>
      </c>
    </row>
    <row r="56" spans="1:11" x14ac:dyDescent="0.25">
      <c r="A56" s="1" t="s">
        <v>128</v>
      </c>
      <c r="B56" s="8"/>
      <c r="C56" s="1"/>
      <c r="D56" s="1"/>
      <c r="E56" s="25">
        <f>SUM(E53:E54)*-1</f>
        <v>0.67301166700925652</v>
      </c>
      <c r="G56" s="1" t="s">
        <v>128</v>
      </c>
      <c r="H56" s="18">
        <v>9</v>
      </c>
      <c r="I56" s="1">
        <f t="shared" si="20"/>
        <v>0.140625</v>
      </c>
      <c r="J56" s="1">
        <f t="shared" si="21"/>
        <v>-1.9616585060234524</v>
      </c>
      <c r="K56" s="1">
        <f t="shared" si="22"/>
        <v>-0.27585822740954802</v>
      </c>
    </row>
    <row r="57" spans="1:11" x14ac:dyDescent="0.25">
      <c r="A57" s="1" t="s">
        <v>129</v>
      </c>
      <c r="B57" s="8"/>
      <c r="C57" s="1"/>
      <c r="D57" s="1"/>
      <c r="E57" s="1"/>
      <c r="G57" s="1" t="s">
        <v>129</v>
      </c>
      <c r="H57" s="1"/>
      <c r="I57" s="1"/>
      <c r="J57" s="1"/>
      <c r="K57" s="1"/>
    </row>
    <row r="58" spans="1:11" x14ac:dyDescent="0.25">
      <c r="A58" s="1" t="s">
        <v>130</v>
      </c>
      <c r="B58" s="1"/>
      <c r="C58" s="1"/>
      <c r="D58" s="1"/>
      <c r="E58" s="1"/>
      <c r="G58" s="1" t="s">
        <v>130</v>
      </c>
      <c r="H58" s="1"/>
      <c r="I58" s="1"/>
      <c r="J58" s="1"/>
      <c r="K58" s="25">
        <f>SUM(K53:K56)*-1</f>
        <v>0.96235989222093032</v>
      </c>
    </row>
    <row r="59" spans="1:11" x14ac:dyDescent="0.25">
      <c r="A59" s="1" t="s">
        <v>131</v>
      </c>
      <c r="B59" s="1"/>
      <c r="C59" s="1"/>
      <c r="D59" s="1"/>
      <c r="E59" s="1"/>
      <c r="G59" s="1" t="s">
        <v>131</v>
      </c>
      <c r="H59" s="1"/>
      <c r="I59" s="1"/>
      <c r="J59" s="1"/>
      <c r="K59" s="25"/>
    </row>
    <row r="60" spans="1:11" x14ac:dyDescent="0.25">
      <c r="A60" s="1" t="s">
        <v>132</v>
      </c>
      <c r="B60" s="1"/>
      <c r="C60" s="1"/>
      <c r="D60" s="1"/>
      <c r="E60" s="25"/>
      <c r="G60" s="1" t="s">
        <v>132</v>
      </c>
      <c r="H60" s="1"/>
      <c r="I60" s="1"/>
      <c r="J60" s="1"/>
      <c r="K60" s="25"/>
    </row>
    <row r="61" spans="1:11" x14ac:dyDescent="0.25">
      <c r="A61" s="1" t="s">
        <v>133</v>
      </c>
      <c r="B61" s="1"/>
      <c r="C61" s="1"/>
      <c r="D61" s="1"/>
      <c r="E61" s="1"/>
      <c r="G61" s="1" t="s">
        <v>133</v>
      </c>
      <c r="H61" s="1"/>
      <c r="I61" s="1"/>
      <c r="J61" s="1"/>
      <c r="K61" s="1"/>
    </row>
    <row r="62" spans="1:11" x14ac:dyDescent="0.25">
      <c r="A62" s="1" t="s">
        <v>134</v>
      </c>
      <c r="B62" s="1"/>
      <c r="C62" s="1"/>
      <c r="D62" s="1"/>
      <c r="E62" s="1"/>
      <c r="G62" s="1" t="s">
        <v>134</v>
      </c>
      <c r="H62" s="1"/>
      <c r="I62" s="1"/>
      <c r="J62" s="1"/>
      <c r="K62" s="1"/>
    </row>
    <row r="65" spans="1:11" ht="15.75" x14ac:dyDescent="0.25">
      <c r="A65" s="42" t="s">
        <v>143</v>
      </c>
      <c r="B65" s="42"/>
      <c r="C65" s="42"/>
      <c r="D65" s="42"/>
      <c r="E65" s="42"/>
      <c r="G65" s="42" t="s">
        <v>144</v>
      </c>
      <c r="H65" s="42"/>
      <c r="I65" s="42"/>
      <c r="J65" s="42"/>
      <c r="K65" s="42"/>
    </row>
    <row r="66" spans="1:11" ht="15.75" x14ac:dyDescent="0.25">
      <c r="A66" s="24" t="s">
        <v>120</v>
      </c>
      <c r="B66" s="24" t="s">
        <v>121</v>
      </c>
      <c r="C66" s="24" t="s">
        <v>122</v>
      </c>
      <c r="D66" s="24" t="s">
        <v>123</v>
      </c>
      <c r="E66" s="24" t="s">
        <v>124</v>
      </c>
      <c r="G66" s="24" t="s">
        <v>120</v>
      </c>
      <c r="H66" s="24" t="s">
        <v>121</v>
      </c>
      <c r="I66" s="24" t="s">
        <v>122</v>
      </c>
      <c r="J66" s="24" t="s">
        <v>123</v>
      </c>
      <c r="K66" s="24" t="s">
        <v>124</v>
      </c>
    </row>
    <row r="67" spans="1:11" x14ac:dyDescent="0.25">
      <c r="A67" s="1" t="s">
        <v>125</v>
      </c>
      <c r="B67" s="18">
        <v>2</v>
      </c>
      <c r="C67" s="1">
        <f>B67/15</f>
        <v>0.13333333333333333</v>
      </c>
      <c r="D67" s="1">
        <f>LN(C67)</f>
        <v>-2.0149030205422647</v>
      </c>
      <c r="E67" s="1">
        <f>C67*D67</f>
        <v>-0.26865373607230197</v>
      </c>
      <c r="G67" s="1" t="s">
        <v>125</v>
      </c>
      <c r="H67" s="18">
        <v>1</v>
      </c>
      <c r="I67" s="1">
        <f>H67/13</f>
        <v>7.6923076923076927E-2</v>
      </c>
      <c r="J67" s="1">
        <f>LN(I67)</f>
        <v>-2.5649493574615367</v>
      </c>
      <c r="K67" s="1">
        <f>I67*J67</f>
        <v>-0.19730379672781054</v>
      </c>
    </row>
    <row r="68" spans="1:11" x14ac:dyDescent="0.25">
      <c r="A68" s="1" t="s">
        <v>126</v>
      </c>
      <c r="B68" s="18">
        <v>2</v>
      </c>
      <c r="C68" s="1">
        <f t="shared" ref="C68:C69" si="23">B68/15</f>
        <v>0.13333333333333333</v>
      </c>
      <c r="D68" s="1">
        <f t="shared" ref="D68:D69" si="24">LN(C68)</f>
        <v>-2.0149030205422647</v>
      </c>
      <c r="E68" s="1">
        <f t="shared" ref="E68:E69" si="25">C68*D68</f>
        <v>-0.26865373607230197</v>
      </c>
      <c r="G68" s="1" t="s">
        <v>126</v>
      </c>
      <c r="H68" s="18">
        <v>12</v>
      </c>
      <c r="I68" s="1">
        <f>H68/13</f>
        <v>0.92307692307692313</v>
      </c>
      <c r="J68" s="1">
        <f>LN(I68)</f>
        <v>-8.004270767353637E-2</v>
      </c>
      <c r="K68" s="1">
        <f>I68*J68</f>
        <v>-7.3885576314033571E-2</v>
      </c>
    </row>
    <row r="69" spans="1:11" x14ac:dyDescent="0.25">
      <c r="A69" s="1" t="s">
        <v>127</v>
      </c>
      <c r="B69" s="18">
        <v>11</v>
      </c>
      <c r="C69" s="1">
        <f t="shared" si="23"/>
        <v>0.73333333333333328</v>
      </c>
      <c r="D69" s="1">
        <f t="shared" si="24"/>
        <v>-0.31015492830383962</v>
      </c>
      <c r="E69" s="1">
        <f t="shared" si="25"/>
        <v>-0.22744694742281571</v>
      </c>
      <c r="G69" s="1" t="s">
        <v>127</v>
      </c>
      <c r="H69" s="8"/>
      <c r="I69" s="1"/>
      <c r="J69" s="1"/>
      <c r="K69" s="1"/>
    </row>
    <row r="70" spans="1:11" x14ac:dyDescent="0.25">
      <c r="A70" s="1" t="s">
        <v>128</v>
      </c>
      <c r="B70" s="8"/>
      <c r="C70" s="1"/>
      <c r="D70" s="1"/>
      <c r="E70" s="1"/>
      <c r="G70" s="1" t="s">
        <v>128</v>
      </c>
      <c r="H70" s="8"/>
      <c r="I70" s="1"/>
      <c r="J70" s="1"/>
      <c r="K70" s="25">
        <f>SUM(K67:K68)*-1</f>
        <v>0.2711893730418441</v>
      </c>
    </row>
    <row r="71" spans="1:11" x14ac:dyDescent="0.25">
      <c r="A71" s="1" t="s">
        <v>129</v>
      </c>
      <c r="B71" s="8"/>
      <c r="C71" s="1"/>
      <c r="D71" s="1"/>
      <c r="E71" s="25">
        <f>SUM(E67:E69)*-1</f>
        <v>0.76475441956741963</v>
      </c>
      <c r="G71" s="1" t="s">
        <v>129</v>
      </c>
      <c r="H71" s="1"/>
      <c r="I71" s="1"/>
      <c r="J71" s="1"/>
      <c r="K71" s="1"/>
    </row>
    <row r="72" spans="1:11" x14ac:dyDescent="0.25">
      <c r="A72" s="1" t="s">
        <v>130</v>
      </c>
      <c r="B72" s="1"/>
      <c r="C72" s="1"/>
      <c r="D72" s="1"/>
      <c r="E72" s="1"/>
      <c r="G72" s="1" t="s">
        <v>130</v>
      </c>
      <c r="H72" s="1"/>
      <c r="I72" s="1"/>
      <c r="J72" s="1"/>
      <c r="K72" s="1"/>
    </row>
    <row r="73" spans="1:11" x14ac:dyDescent="0.25">
      <c r="A73" s="1" t="s">
        <v>131</v>
      </c>
      <c r="B73" s="1"/>
      <c r="C73" s="1"/>
      <c r="D73" s="1"/>
      <c r="E73" s="1"/>
      <c r="G73" s="1" t="s">
        <v>131</v>
      </c>
      <c r="H73" s="1"/>
      <c r="I73" s="1"/>
      <c r="J73" s="1"/>
      <c r="K73" s="25"/>
    </row>
    <row r="74" spans="1:11" x14ac:dyDescent="0.25">
      <c r="A74" s="1" t="s">
        <v>132</v>
      </c>
      <c r="B74" s="1"/>
      <c r="C74" s="1"/>
      <c r="D74" s="1"/>
      <c r="E74" s="25"/>
      <c r="G74" s="1" t="s">
        <v>132</v>
      </c>
      <c r="H74" s="1"/>
      <c r="I74" s="1"/>
      <c r="J74" s="1"/>
      <c r="K74" s="25"/>
    </row>
    <row r="75" spans="1:11" x14ac:dyDescent="0.25">
      <c r="A75" s="1" t="s">
        <v>133</v>
      </c>
      <c r="B75" s="1"/>
      <c r="C75" s="1"/>
      <c r="D75" s="1"/>
      <c r="E75" s="1"/>
      <c r="G75" s="1" t="s">
        <v>133</v>
      </c>
      <c r="H75" s="1"/>
      <c r="I75" s="1"/>
      <c r="J75" s="1"/>
      <c r="K75" s="1"/>
    </row>
    <row r="76" spans="1:11" x14ac:dyDescent="0.25">
      <c r="A76" s="1" t="s">
        <v>134</v>
      </c>
      <c r="B76" s="1"/>
      <c r="C76" s="1"/>
      <c r="D76" s="1"/>
      <c r="E76" s="1"/>
      <c r="G76" s="1" t="s">
        <v>134</v>
      </c>
      <c r="H76" s="1"/>
      <c r="I76" s="1"/>
      <c r="J76" s="1"/>
      <c r="K76" s="1"/>
    </row>
  </sheetData>
  <mergeCells count="12">
    <mergeCell ref="A51:E51"/>
    <mergeCell ref="G51:K51"/>
    <mergeCell ref="A65:E65"/>
    <mergeCell ref="G65:K65"/>
    <mergeCell ref="M24:M25"/>
    <mergeCell ref="A37:E37"/>
    <mergeCell ref="G37:K37"/>
    <mergeCell ref="N24:P24"/>
    <mergeCell ref="A9:E9"/>
    <mergeCell ref="G9:K9"/>
    <mergeCell ref="A23:E23"/>
    <mergeCell ref="G23:K2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Riqueza</vt:lpstr>
      <vt:lpstr>Densidade</vt:lpstr>
      <vt:lpstr>AB Relativa</vt:lpstr>
      <vt:lpstr>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Skroski</dc:creator>
  <cp:lastModifiedBy>Leonardo Skroski</cp:lastModifiedBy>
  <dcterms:created xsi:type="dcterms:W3CDTF">2023-05-22T16:12:22Z</dcterms:created>
  <dcterms:modified xsi:type="dcterms:W3CDTF">2023-05-31T16:21:49Z</dcterms:modified>
</cp:coreProperties>
</file>