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ap\Dropbox\My PC (LAPTOP-9MG4FB1P)\Desktop\Trabalho Cadore\2. Nassau\Comunidade Bentônica e Planctônica\Bentos\"/>
    </mc:Choice>
  </mc:AlternateContent>
  <xr:revisionPtr revIDLastSave="0" documentId="13_ncr:1_{D8EAB342-93CB-4EAA-B8D4-E650E9760C90}" xr6:coauthVersionLast="47" xr6:coauthVersionMax="47" xr10:uidLastSave="{00000000-0000-0000-0000-000000000000}"/>
  <bookViews>
    <workbookView xWindow="-120" yWindow="-120" windowWidth="20730" windowHeight="11040" activeTab="1" xr2:uid="{033FE325-7FEF-4B80-93E5-1E7BAF695B8F}"/>
  </bookViews>
  <sheets>
    <sheet name="Riqueza" sheetId="1" r:id="rId1"/>
    <sheet name="Densidade" sheetId="2" r:id="rId2"/>
    <sheet name="AB Relativa" sheetId="3" r:id="rId3"/>
    <sheet name="I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4" l="1"/>
  <c r="E5" i="4"/>
  <c r="F5" i="4"/>
  <c r="J69" i="4"/>
  <c r="J70" i="4"/>
  <c r="J71" i="4"/>
  <c r="I69" i="4"/>
  <c r="K69" i="4" s="1"/>
  <c r="I70" i="4"/>
  <c r="K70" i="4" s="1"/>
  <c r="I71" i="4"/>
  <c r="K71" i="4" s="1"/>
  <c r="I72" i="4"/>
  <c r="J72" i="4" s="1"/>
  <c r="I68" i="4"/>
  <c r="J68" i="4" s="1"/>
  <c r="D69" i="4"/>
  <c r="D70" i="4"/>
  <c r="D71" i="4"/>
  <c r="C69" i="4"/>
  <c r="E69" i="4" s="1"/>
  <c r="C70" i="4"/>
  <c r="E70" i="4" s="1"/>
  <c r="C71" i="4"/>
  <c r="E71" i="4" s="1"/>
  <c r="C72" i="4"/>
  <c r="D72" i="4" s="1"/>
  <c r="C68" i="4"/>
  <c r="D68" i="4" s="1"/>
  <c r="I54" i="4"/>
  <c r="E58" i="4"/>
  <c r="E59" i="4"/>
  <c r="E54" i="4"/>
  <c r="D55" i="4"/>
  <c r="D58" i="4"/>
  <c r="D59" i="4"/>
  <c r="D54" i="4"/>
  <c r="C55" i="4"/>
  <c r="E55" i="4" s="1"/>
  <c r="C56" i="4"/>
  <c r="D56" i="4" s="1"/>
  <c r="C57" i="4"/>
  <c r="D57" i="4" s="1"/>
  <c r="C58" i="4"/>
  <c r="C59" i="4"/>
  <c r="C54" i="4"/>
  <c r="I40" i="4"/>
  <c r="C41" i="4"/>
  <c r="D41" i="4" s="1"/>
  <c r="E41" i="4" s="1"/>
  <c r="C42" i="4"/>
  <c r="C40" i="4"/>
  <c r="K26" i="4"/>
  <c r="J27" i="4"/>
  <c r="K27" i="4" s="1"/>
  <c r="J26" i="4"/>
  <c r="I28" i="4"/>
  <c r="I27" i="4"/>
  <c r="I26" i="4"/>
  <c r="D26" i="4"/>
  <c r="E26" i="4" s="1"/>
  <c r="C27" i="4"/>
  <c r="C26" i="4"/>
  <c r="I13" i="4"/>
  <c r="I12" i="4"/>
  <c r="E14" i="4"/>
  <c r="E15" i="4"/>
  <c r="E16" i="4"/>
  <c r="E17" i="4"/>
  <c r="E18" i="4"/>
  <c r="E12" i="4"/>
  <c r="D14" i="4"/>
  <c r="D15" i="4"/>
  <c r="D16" i="4"/>
  <c r="D17" i="4"/>
  <c r="D18" i="4"/>
  <c r="D12" i="4"/>
  <c r="C13" i="4"/>
  <c r="D13" i="4" s="1"/>
  <c r="C14" i="4"/>
  <c r="C15" i="4"/>
  <c r="C16" i="4"/>
  <c r="C17" i="4"/>
  <c r="C18" i="4"/>
  <c r="C12" i="4"/>
  <c r="C8" i="4"/>
  <c r="D8" i="4"/>
  <c r="D5" i="4" s="1"/>
  <c r="E8" i="4"/>
  <c r="F8" i="4"/>
  <c r="G8" i="4"/>
  <c r="H8" i="4"/>
  <c r="H5" i="4" s="1"/>
  <c r="I8" i="4"/>
  <c r="J8" i="4"/>
  <c r="J5" i="4" s="1"/>
  <c r="K8" i="4"/>
  <c r="K5" i="4" s="1"/>
  <c r="B8" i="4"/>
  <c r="B5" i="4" s="1"/>
  <c r="E20" i="4" l="1"/>
  <c r="E27" i="4"/>
  <c r="E29" i="4"/>
  <c r="K40" i="4"/>
  <c r="J12" i="4"/>
  <c r="K12" i="4" s="1"/>
  <c r="D27" i="4"/>
  <c r="J28" i="4"/>
  <c r="K28" i="4" s="1"/>
  <c r="K30" i="4" s="1"/>
  <c r="J13" i="4"/>
  <c r="K13" i="4" s="1"/>
  <c r="D40" i="4"/>
  <c r="E40" i="4" s="1"/>
  <c r="J40" i="4"/>
  <c r="E68" i="4"/>
  <c r="K68" i="4"/>
  <c r="D42" i="4"/>
  <c r="E42" i="4" s="1"/>
  <c r="E57" i="4"/>
  <c r="E72" i="4"/>
  <c r="K72" i="4"/>
  <c r="E56" i="4"/>
  <c r="E61" i="4" s="1"/>
  <c r="E13" i="4"/>
  <c r="K4" i="3"/>
  <c r="K3" i="3"/>
  <c r="J5" i="3"/>
  <c r="J4" i="3"/>
  <c r="I4" i="3"/>
  <c r="H5" i="3"/>
  <c r="H4" i="3"/>
  <c r="H3" i="3"/>
  <c r="G4" i="3"/>
  <c r="F5" i="3"/>
  <c r="F4" i="3"/>
  <c r="E5" i="3"/>
  <c r="D5" i="3"/>
  <c r="C4" i="3"/>
  <c r="C3" i="3"/>
  <c r="B5" i="3"/>
  <c r="B4" i="3"/>
  <c r="B3" i="3"/>
  <c r="N31" i="2"/>
  <c r="N32" i="2"/>
  <c r="N30" i="2"/>
  <c r="K15" i="4" l="1"/>
  <c r="E44" i="4"/>
  <c r="K74" i="4"/>
  <c r="E74" i="4"/>
  <c r="M5" i="2"/>
  <c r="M6" i="2"/>
  <c r="M7" i="2"/>
  <c r="M8" i="2"/>
  <c r="M9" i="2"/>
  <c r="M11" i="2"/>
  <c r="M12" i="2"/>
  <c r="M13" i="2"/>
  <c r="M14" i="2"/>
  <c r="M15" i="2"/>
  <c r="M16" i="2"/>
  <c r="M18" i="2"/>
  <c r="N18" i="2" s="1"/>
  <c r="M19" i="2"/>
  <c r="M20" i="2"/>
  <c r="M21" i="2"/>
  <c r="M22" i="2"/>
  <c r="M23" i="2"/>
  <c r="M3" i="2"/>
  <c r="M31" i="1"/>
  <c r="M32" i="1"/>
  <c r="M30" i="1"/>
  <c r="C24" i="1"/>
  <c r="D24" i="1"/>
  <c r="E24" i="1"/>
  <c r="F24" i="1"/>
  <c r="G24" i="1"/>
  <c r="H24" i="1"/>
  <c r="I24" i="1"/>
  <c r="J24" i="1"/>
  <c r="K24" i="1"/>
  <c r="B24" i="1"/>
  <c r="C24" i="2"/>
  <c r="D24" i="2"/>
  <c r="E24" i="2"/>
  <c r="F24" i="2"/>
  <c r="G24" i="2"/>
  <c r="H24" i="2"/>
  <c r="I24" i="2"/>
  <c r="J24" i="2"/>
  <c r="K24" i="2"/>
  <c r="B24" i="2"/>
  <c r="N5" i="2" l="1"/>
</calcChain>
</file>

<file path=xl/sharedStrings.xml><?xml version="1.0" encoding="utf-8"?>
<sst xmlns="http://schemas.openxmlformats.org/spreadsheetml/2006/main" count="353" uniqueCount="97">
  <si>
    <t>P1 -
Jacaré</t>
  </si>
  <si>
    <t>P2 -
Jacaré</t>
  </si>
  <si>
    <r>
      <rPr>
        <b/>
        <sz val="9"/>
        <color theme="0"/>
        <rFont val="Arial"/>
        <family val="2"/>
      </rPr>
      <t>P3 -
Jacaré</t>
    </r>
  </si>
  <si>
    <r>
      <rPr>
        <b/>
        <sz val="9"/>
        <color theme="0"/>
        <rFont val="Arial"/>
        <family val="2"/>
      </rPr>
      <t>P4 -
Jacaré</t>
    </r>
  </si>
  <si>
    <r>
      <rPr>
        <b/>
        <sz val="9"/>
        <color theme="0"/>
        <rFont val="Arial"/>
        <family val="2"/>
      </rPr>
      <t>P5 -
Jacaré</t>
    </r>
  </si>
  <si>
    <r>
      <rPr>
        <b/>
        <sz val="9"/>
        <color theme="0"/>
        <rFont val="Arial"/>
        <family val="2"/>
      </rPr>
      <t>P6 -
Jacaré</t>
    </r>
  </si>
  <si>
    <t>P1 -Itapemirim</t>
  </si>
  <si>
    <t>P2 -Itapemirim</t>
  </si>
  <si>
    <t>P3 -Itapemirim</t>
  </si>
  <si>
    <t>P4 -Itapemirim</t>
  </si>
  <si>
    <t>FO(%)</t>
  </si>
  <si>
    <t>Filo/Táxon</t>
  </si>
  <si>
    <t>Annelida</t>
  </si>
  <si>
    <t xml:space="preserve">Branchiura sowerbyi </t>
  </si>
  <si>
    <t>Arthropoda</t>
  </si>
  <si>
    <t>Arthropoda (Hexapoda)</t>
  </si>
  <si>
    <t>Mollusca</t>
  </si>
  <si>
    <t>Lutrochidae N.I.</t>
  </si>
  <si>
    <t>Cryptochironomus sp.</t>
  </si>
  <si>
    <t>Polypedilum sp.</t>
  </si>
  <si>
    <t xml:space="preserve">Melanoides tuberculata </t>
  </si>
  <si>
    <r>
      <rPr>
        <i/>
        <sz val="9"/>
        <rFont val="Arial"/>
        <family val="2"/>
      </rPr>
      <t xml:space="preserve">Progomphus </t>
    </r>
    <r>
      <rPr>
        <sz val="9"/>
        <rFont val="Arial"/>
        <family val="2"/>
      </rPr>
      <t>sp.</t>
    </r>
  </si>
  <si>
    <r>
      <rPr>
        <i/>
        <sz val="9"/>
        <rFont val="Arial"/>
        <family val="2"/>
      </rPr>
      <t xml:space="preserve">Phylocycla </t>
    </r>
    <r>
      <rPr>
        <sz val="9"/>
        <rFont val="Arial"/>
        <family val="2"/>
      </rPr>
      <t>sp.</t>
    </r>
  </si>
  <si>
    <r>
      <rPr>
        <i/>
        <sz val="9"/>
        <rFont val="Arial"/>
        <family val="2"/>
      </rPr>
      <t xml:space="preserve">Chironomus </t>
    </r>
    <r>
      <rPr>
        <sz val="9"/>
        <rFont val="Arial"/>
        <family val="2"/>
      </rPr>
      <t>sp.</t>
    </r>
  </si>
  <si>
    <r>
      <rPr>
        <i/>
        <sz val="9"/>
        <rFont val="Arial"/>
        <family val="2"/>
      </rPr>
      <t xml:space="preserve">Heleobia </t>
    </r>
    <r>
      <rPr>
        <sz val="9"/>
        <rFont val="Arial"/>
        <family val="2"/>
      </rPr>
      <t>sp.</t>
    </r>
  </si>
  <si>
    <r>
      <rPr>
        <i/>
        <sz val="9"/>
        <rFont val="Arial"/>
        <family val="2"/>
      </rPr>
      <t xml:space="preserve">Pomacea </t>
    </r>
    <r>
      <rPr>
        <sz val="9"/>
        <rFont val="Arial"/>
        <family val="2"/>
      </rPr>
      <t>sp.</t>
    </r>
  </si>
  <si>
    <r>
      <rPr>
        <i/>
        <sz val="9"/>
        <rFont val="Arial"/>
        <family val="2"/>
      </rPr>
      <t xml:space="preserve">Physa </t>
    </r>
    <r>
      <rPr>
        <sz val="9"/>
        <rFont val="Arial"/>
        <family val="2"/>
      </rPr>
      <t>sp.</t>
    </r>
  </si>
  <si>
    <r>
      <rPr>
        <i/>
        <sz val="9"/>
        <rFont val="Arial"/>
        <family val="2"/>
      </rPr>
      <t xml:space="preserve">Biomphalaria </t>
    </r>
    <r>
      <rPr>
        <sz val="9"/>
        <rFont val="Arial"/>
        <family val="2"/>
      </rPr>
      <t>sp.</t>
    </r>
  </si>
  <si>
    <r>
      <rPr>
        <i/>
        <sz val="9"/>
        <rFont val="Arial"/>
        <family val="2"/>
      </rPr>
      <t xml:space="preserve">Drepanotrema </t>
    </r>
    <r>
      <rPr>
        <sz val="9"/>
        <rFont val="Arial"/>
        <family val="2"/>
      </rPr>
      <t>sp.</t>
    </r>
  </si>
  <si>
    <t>TOTAL</t>
  </si>
  <si>
    <t>-</t>
  </si>
  <si>
    <t>Stratiomyidae N.I.</t>
  </si>
  <si>
    <t>Coenagrionidae N.I.</t>
  </si>
  <si>
    <r>
      <rPr>
        <i/>
        <sz val="9"/>
        <color theme="1"/>
        <rFont val="Arial"/>
        <family val="2"/>
      </rPr>
      <t>Macrothemis</t>
    </r>
    <r>
      <rPr>
        <sz val="9"/>
        <color theme="1"/>
        <rFont val="Arial"/>
        <family val="2"/>
      </rPr>
      <t xml:space="preserve"> sp.</t>
    </r>
  </si>
  <si>
    <r>
      <rPr>
        <i/>
        <sz val="9"/>
        <color theme="1"/>
        <rFont val="Arial"/>
        <family val="2"/>
      </rPr>
      <t xml:space="preserve">Fissimentum </t>
    </r>
    <r>
      <rPr>
        <sz val="9"/>
        <color theme="1"/>
        <rFont val="Arial"/>
        <family val="2"/>
      </rPr>
      <t>sp.</t>
    </r>
  </si>
  <si>
    <r>
      <rPr>
        <i/>
        <sz val="9"/>
        <color theme="1"/>
        <rFont val="Arial"/>
        <family val="2"/>
      </rPr>
      <t>Martarega</t>
    </r>
    <r>
      <rPr>
        <sz val="9"/>
        <color theme="1"/>
        <rFont val="Arial"/>
        <family val="2"/>
      </rPr>
      <t xml:space="preserve"> sp.</t>
    </r>
  </si>
  <si>
    <t>X</t>
  </si>
  <si>
    <t>P1-J</t>
  </si>
  <si>
    <t>P2-J</t>
  </si>
  <si>
    <t>P3-J</t>
  </si>
  <si>
    <t>P4-J</t>
  </si>
  <si>
    <t>P5-J</t>
  </si>
  <si>
    <t>P6-J</t>
  </si>
  <si>
    <t>P1-It</t>
  </si>
  <si>
    <t>P2-It</t>
  </si>
  <si>
    <t>P3-It</t>
  </si>
  <si>
    <t>P4-It</t>
  </si>
  <si>
    <t>SOMA SP</t>
  </si>
  <si>
    <t>SOMA GRUPO</t>
  </si>
  <si>
    <t>Riqueza (S)</t>
  </si>
  <si>
    <t>Diversidade (H´)</t>
  </si>
  <si>
    <t>Equitabilidade (J´)</t>
  </si>
  <si>
    <t>LN(S)</t>
  </si>
  <si>
    <t>Ponto 1-J (Diversidade Ecologica)</t>
  </si>
  <si>
    <t>Ponto 2-J (Diversidade Ecologica)</t>
  </si>
  <si>
    <t>Especie</t>
  </si>
  <si>
    <t>Quantidade</t>
  </si>
  <si>
    <t>(pi = ni/N)</t>
  </si>
  <si>
    <t>log natural de pi</t>
  </si>
  <si>
    <t>(pi X log nat de pi)</t>
  </si>
  <si>
    <t>sp1</t>
  </si>
  <si>
    <t>sp2</t>
  </si>
  <si>
    <t>sp3</t>
  </si>
  <si>
    <t>sp4</t>
  </si>
  <si>
    <t>sp5</t>
  </si>
  <si>
    <t>sp6</t>
  </si>
  <si>
    <t>sp7</t>
  </si>
  <si>
    <t>sp8</t>
  </si>
  <si>
    <t>sp9</t>
  </si>
  <si>
    <t>sp10</t>
  </si>
  <si>
    <t>Ponto 3-J (Diversidade Ecologica)</t>
  </si>
  <si>
    <t>Ponto 4-J (Diversidade Ecologica)</t>
  </si>
  <si>
    <t>Ponto 5-J (Diversidade Ecologica)</t>
  </si>
  <si>
    <t>Ponto 6-J (Diversidade Ecologica)</t>
  </si>
  <si>
    <t>Ponto 1-IT (Diversidade Ecologica)</t>
  </si>
  <si>
    <t>Ponto 2-IT (Diversidade Ecologica)</t>
  </si>
  <si>
    <t>Ponto 3-IT (Diversidade Ecologica)</t>
  </si>
  <si>
    <t>Ponto 4-IT (Diversidade Ecologica)</t>
  </si>
  <si>
    <t>Pontos de Amostragem</t>
  </si>
  <si>
    <t>Índices Ecológicos</t>
  </si>
  <si>
    <t>Diversidade (H')</t>
  </si>
  <si>
    <t>Equitabilidade (H')</t>
  </si>
  <si>
    <t xml:space="preserve">Córrego Jacaré </t>
  </si>
  <si>
    <t>Rio Itapemirim</t>
  </si>
  <si>
    <t>Córrego Jacaré</t>
  </si>
  <si>
    <t>P1</t>
  </si>
  <si>
    <t>P2</t>
  </si>
  <si>
    <t>P3</t>
  </si>
  <si>
    <t>P4</t>
  </si>
  <si>
    <t>P5</t>
  </si>
  <si>
    <t>P6</t>
  </si>
  <si>
    <t>P1-CJ</t>
  </si>
  <si>
    <t>P2-CJ</t>
  </si>
  <si>
    <t>P3-CJ</t>
  </si>
  <si>
    <t>P4-CJ</t>
  </si>
  <si>
    <t>P5-CJ</t>
  </si>
  <si>
    <t>P6-CJ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</si>
</sst>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9" fontId="0" fillId="0" borderId="1" xfId="1" applyFon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9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Riqueza Relativa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40892283254173"/>
          <c:y val="0.23347568055945156"/>
          <c:w val="0.37450880764152977"/>
          <c:h val="0.7257470171501634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27-4035-8B0C-89BFF06FB5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27-4035-8B0C-89BFF06FB5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227-4035-8B0C-89BFF06FB53C}"/>
              </c:ext>
            </c:extLst>
          </c:dPt>
          <c:dLbls>
            <c:dLbl>
              <c:idx val="0"/>
              <c:layout>
                <c:manualLayout>
                  <c:x val="1.2293353110420316E-3"/>
                  <c:y val="2.30469590914131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27-4035-8B0C-89BFF06FB53C}"/>
                </c:ext>
              </c:extLst>
            </c:dLbl>
            <c:dLbl>
              <c:idx val="1"/>
              <c:layout>
                <c:manualLayout>
                  <c:x val="1.9286972895923078E-2"/>
                  <c:y val="-0.1071567194849079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27-4035-8B0C-89BFF06FB53C}"/>
                </c:ext>
              </c:extLst>
            </c:dLbl>
            <c:dLbl>
              <c:idx val="2"/>
              <c:layout>
                <c:manualLayout>
                  <c:x val="5.0605147302478972E-3"/>
                  <c:y val="-1.140952293972979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27-4035-8B0C-89BFF06FB5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Riqueza!$K$30:$K$32</c:f>
              <c:strCache>
                <c:ptCount val="3"/>
                <c:pt idx="0">
                  <c:v>Annelida</c:v>
                </c:pt>
                <c:pt idx="1">
                  <c:v>Arthropoda</c:v>
                </c:pt>
                <c:pt idx="2">
                  <c:v>Mollusca</c:v>
                </c:pt>
              </c:strCache>
            </c:strRef>
          </c:cat>
          <c:val>
            <c:numRef>
              <c:f>Riqueza!$M$30:$M$32</c:f>
              <c:numCache>
                <c:formatCode>0%</c:formatCode>
                <c:ptCount val="3"/>
                <c:pt idx="0">
                  <c:v>5.5555555555555552E-2</c:v>
                </c:pt>
                <c:pt idx="1">
                  <c:v>0.61111111111111116</c:v>
                </c:pt>
                <c:pt idx="2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7-4035-8B0C-89BFF06FB53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455304309406208"/>
          <c:y val="0.22912575916708525"/>
          <c:w val="0.28027246093236341"/>
          <c:h val="0.739806286001317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Riqueza (S)</a:t>
            </a:r>
          </a:p>
        </c:rich>
      </c:tx>
      <c:layout>
        <c:manualLayout>
          <c:xMode val="edge"/>
          <c:yMode val="edge"/>
          <c:x val="0.37264021205270131"/>
          <c:y val="2.9250451424289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811985135521424E-2"/>
          <c:y val="0.17599021606947635"/>
          <c:w val="0.92014511057404957"/>
          <c:h val="0.536575347934503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Riqueza!$B$25:$K$26</c:f>
              <c:multiLvlStrCache>
                <c:ptCount val="10"/>
                <c:lvl>
                  <c:pt idx="0">
                    <c:v>P1</c:v>
                  </c:pt>
                  <c:pt idx="1">
                    <c:v>P2</c:v>
                  </c:pt>
                  <c:pt idx="2">
                    <c:v>P3</c:v>
                  </c:pt>
                  <c:pt idx="3">
                    <c:v>P4</c:v>
                  </c:pt>
                  <c:pt idx="4">
                    <c:v>P5</c:v>
                  </c:pt>
                  <c:pt idx="5">
                    <c:v>P6</c:v>
                  </c:pt>
                  <c:pt idx="6">
                    <c:v>P1</c:v>
                  </c:pt>
                  <c:pt idx="7">
                    <c:v>P2</c:v>
                  </c:pt>
                  <c:pt idx="8">
                    <c:v>P3</c:v>
                  </c:pt>
                  <c:pt idx="9">
                    <c:v>P4</c:v>
                  </c:pt>
                </c:lvl>
                <c:lvl>
                  <c:pt idx="0">
                    <c:v>Córrego Jacaré</c:v>
                  </c:pt>
                  <c:pt idx="6">
                    <c:v>Rio Itapemirim</c:v>
                  </c:pt>
                </c:lvl>
              </c:multiLvlStrCache>
            </c:multiLvlStrRef>
          </c:cat>
          <c:val>
            <c:numRef>
              <c:f>Riqueza!$B$27:$K$27</c:f>
              <c:numCache>
                <c:formatCode>General</c:formatCode>
                <c:ptCount val="10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6</c:v>
                </c:pt>
                <c:pt idx="7">
                  <c:v>1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5-409A-9265-BD0218855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668143"/>
        <c:axId val="196680143"/>
      </c:barChart>
      <c:catAx>
        <c:axId val="1966681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Estações de Amostragem</a:t>
                </a:r>
              </a:p>
            </c:rich>
          </c:tx>
          <c:layout>
            <c:manualLayout>
              <c:xMode val="edge"/>
              <c:yMode val="edge"/>
              <c:x val="0.34056640939684518"/>
              <c:y val="0.886873687184463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6680143"/>
        <c:crosses val="autoZero"/>
        <c:auto val="1"/>
        <c:lblAlgn val="ctr"/>
        <c:lblOffset val="100"/>
        <c:noMultiLvlLbl val="0"/>
      </c:catAx>
      <c:valAx>
        <c:axId val="196680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6668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Densidade Relativa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20451274235879"/>
          <c:y val="0.22311969561558589"/>
          <c:w val="0.35526860553721107"/>
          <c:h val="0.6843230773747007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14-4605-97CE-DA8B799EBA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414-4605-97CE-DA8B799EBA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14-4605-97CE-DA8B799EBAC6}"/>
              </c:ext>
            </c:extLst>
          </c:dPt>
          <c:dLbls>
            <c:dLbl>
              <c:idx val="0"/>
              <c:layout>
                <c:manualLayout>
                  <c:x val="-3.2082380831428329E-3"/>
                  <c:y val="2.7797257539483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14-4605-97CE-DA8B799EBAC6}"/>
                </c:ext>
              </c:extLst>
            </c:dLbl>
            <c:dLbl>
              <c:idx val="1"/>
              <c:layout>
                <c:manualLayout>
                  <c:x val="-1.1693442553551774E-2"/>
                  <c:y val="-9.7240252327242596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14-4605-97CE-DA8B799EBAC6}"/>
                </c:ext>
              </c:extLst>
            </c:dLbl>
            <c:dLbl>
              <c:idx val="2"/>
              <c:layout>
                <c:manualLayout>
                  <c:x val="9.8583947167894337E-4"/>
                  <c:y val="-0.105034150287358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14-4605-97CE-DA8B799EBA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Densidade!$L$30:$L$32</c:f>
              <c:strCache>
                <c:ptCount val="3"/>
                <c:pt idx="0">
                  <c:v>Annelida</c:v>
                </c:pt>
                <c:pt idx="1">
                  <c:v>Arthropoda</c:v>
                </c:pt>
                <c:pt idx="2">
                  <c:v>Mollusca</c:v>
                </c:pt>
              </c:strCache>
            </c:strRef>
          </c:cat>
          <c:val>
            <c:numRef>
              <c:f>Densidade!$N$30:$N$32</c:f>
              <c:numCache>
                <c:formatCode>0%</c:formatCode>
                <c:ptCount val="3"/>
                <c:pt idx="0">
                  <c:v>0.21374045801526717</c:v>
                </c:pt>
                <c:pt idx="1">
                  <c:v>0.22137404580152673</c:v>
                </c:pt>
                <c:pt idx="2">
                  <c:v>0.56488549618320616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4-4605-97CE-DA8B799EBAC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342477351621372"/>
          <c:y val="0.16698984950389126"/>
          <c:w val="0.25239776479552961"/>
          <c:h val="0.801942195664511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Densidade </a:t>
            </a:r>
            <a:r>
              <a:rPr lang="en-US" sz="1400" b="0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(org/m</a:t>
            </a:r>
            <a:r>
              <a:rPr lang="pt-BR" sz="1400" b="0" i="0" u="none" strike="noStrike" kern="1200" spc="0" baseline="300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2</a:t>
            </a:r>
            <a:r>
              <a:rPr lang="en-US" sz="1400" b="0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r>
              <a:rPr lang="en-US"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718370569532461E-2"/>
          <c:y val="0.17993765939359591"/>
          <c:w val="0.90447133132748647"/>
          <c:h val="0.51621193294342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Densidade!$B$26:$K$27</c:f>
              <c:multiLvlStrCache>
                <c:ptCount val="10"/>
                <c:lvl>
                  <c:pt idx="0">
                    <c:v>P1</c:v>
                  </c:pt>
                  <c:pt idx="1">
                    <c:v>P2</c:v>
                  </c:pt>
                  <c:pt idx="2">
                    <c:v>P3</c:v>
                  </c:pt>
                  <c:pt idx="3">
                    <c:v>P4</c:v>
                  </c:pt>
                  <c:pt idx="4">
                    <c:v>P5</c:v>
                  </c:pt>
                  <c:pt idx="5">
                    <c:v>P6</c:v>
                  </c:pt>
                  <c:pt idx="6">
                    <c:v>P1</c:v>
                  </c:pt>
                  <c:pt idx="7">
                    <c:v>P2</c:v>
                  </c:pt>
                  <c:pt idx="8">
                    <c:v>P3</c:v>
                  </c:pt>
                  <c:pt idx="9">
                    <c:v>P4</c:v>
                  </c:pt>
                </c:lvl>
                <c:lvl>
                  <c:pt idx="0">
                    <c:v>Córrego Jacaré</c:v>
                  </c:pt>
                  <c:pt idx="6">
                    <c:v>Rio Itapemirim</c:v>
                  </c:pt>
                </c:lvl>
              </c:multiLvlStrCache>
            </c:multiLvlStrRef>
          </c:cat>
          <c:val>
            <c:numRef>
              <c:f>Densidade!$B$28:$K$28</c:f>
              <c:numCache>
                <c:formatCode>General</c:formatCode>
                <c:ptCount val="10"/>
                <c:pt idx="0">
                  <c:v>13</c:v>
                </c:pt>
                <c:pt idx="1">
                  <c:v>17</c:v>
                </c:pt>
                <c:pt idx="2">
                  <c:v>41</c:v>
                </c:pt>
                <c:pt idx="3">
                  <c:v>9</c:v>
                </c:pt>
                <c:pt idx="4">
                  <c:v>10</c:v>
                </c:pt>
                <c:pt idx="5">
                  <c:v>1</c:v>
                </c:pt>
                <c:pt idx="6">
                  <c:v>28</c:v>
                </c:pt>
                <c:pt idx="7">
                  <c:v>1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F-4C4B-8C5A-F9430637C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274512"/>
        <c:axId val="1296279312"/>
      </c:barChart>
      <c:catAx>
        <c:axId val="1296274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Estações de Amostragem</a:t>
                </a:r>
              </a:p>
            </c:rich>
          </c:tx>
          <c:layout>
            <c:manualLayout>
              <c:xMode val="edge"/>
              <c:yMode val="edge"/>
              <c:x val="0.34384823848238483"/>
              <c:y val="0.907788180089154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6279312"/>
        <c:crosses val="autoZero"/>
        <c:auto val="1"/>
        <c:lblAlgn val="ctr"/>
        <c:lblOffset val="100"/>
        <c:noMultiLvlLbl val="0"/>
      </c:catAx>
      <c:valAx>
        <c:axId val="1296279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627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Abundância Relativa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148684258779027E-2"/>
          <c:y val="0.20708704791335311"/>
          <c:w val="0.87157653197541929"/>
          <c:h val="0.40896334275125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'AB Relativa'!$A$3</c:f>
              <c:strCache>
                <c:ptCount val="1"/>
                <c:pt idx="0">
                  <c:v>Annelida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'AB Relativa'!$B$1:$K$2</c:f>
              <c:multiLvlStrCache>
                <c:ptCount val="10"/>
                <c:lvl>
                  <c:pt idx="0">
                    <c:v>P1</c:v>
                  </c:pt>
                  <c:pt idx="1">
                    <c:v>P2</c:v>
                  </c:pt>
                  <c:pt idx="2">
                    <c:v>P3</c:v>
                  </c:pt>
                  <c:pt idx="3">
                    <c:v>P4</c:v>
                  </c:pt>
                  <c:pt idx="4">
                    <c:v>P5</c:v>
                  </c:pt>
                  <c:pt idx="5">
                    <c:v>P6</c:v>
                  </c:pt>
                  <c:pt idx="6">
                    <c:v>P1</c:v>
                  </c:pt>
                  <c:pt idx="7">
                    <c:v>P2</c:v>
                  </c:pt>
                  <c:pt idx="8">
                    <c:v>P3</c:v>
                  </c:pt>
                  <c:pt idx="9">
                    <c:v>P4</c:v>
                  </c:pt>
                </c:lvl>
                <c:lvl>
                  <c:pt idx="0">
                    <c:v>Córrego Jacaré</c:v>
                  </c:pt>
                  <c:pt idx="6">
                    <c:v>Rio Itapemirim</c:v>
                  </c:pt>
                </c:lvl>
              </c:multiLvlStrCache>
            </c:multiLvlStrRef>
          </c:cat>
          <c:val>
            <c:numRef>
              <c:f>'AB Relativa'!$B$3:$K$3</c:f>
              <c:numCache>
                <c:formatCode>General</c:formatCode>
                <c:ptCount val="10"/>
                <c:pt idx="0">
                  <c:v>15.384615384615385</c:v>
                </c:pt>
                <c:pt idx="1">
                  <c:v>94.117647058823536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32.142857142857146</c:v>
                </c:pt>
                <c:pt idx="7">
                  <c:v>0</c:v>
                </c:pt>
                <c:pt idx="8">
                  <c:v>0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F-44ED-9A3D-B40C0E20A8C3}"/>
            </c:ext>
          </c:extLst>
        </c:ser>
        <c:ser>
          <c:idx val="1"/>
          <c:order val="1"/>
          <c:tx>
            <c:strRef>
              <c:f>'AB Relativa'!$A$4</c:f>
              <c:strCache>
                <c:ptCount val="1"/>
                <c:pt idx="0">
                  <c:v>Arthropoda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'AB Relativa'!$B$1:$K$2</c:f>
              <c:multiLvlStrCache>
                <c:ptCount val="10"/>
                <c:lvl>
                  <c:pt idx="0">
                    <c:v>P1</c:v>
                  </c:pt>
                  <c:pt idx="1">
                    <c:v>P2</c:v>
                  </c:pt>
                  <c:pt idx="2">
                    <c:v>P3</c:v>
                  </c:pt>
                  <c:pt idx="3">
                    <c:v>P4</c:v>
                  </c:pt>
                  <c:pt idx="4">
                    <c:v>P5</c:v>
                  </c:pt>
                  <c:pt idx="5">
                    <c:v>P6</c:v>
                  </c:pt>
                  <c:pt idx="6">
                    <c:v>P1</c:v>
                  </c:pt>
                  <c:pt idx="7">
                    <c:v>P2</c:v>
                  </c:pt>
                  <c:pt idx="8">
                    <c:v>P3</c:v>
                  </c:pt>
                  <c:pt idx="9">
                    <c:v>P4</c:v>
                  </c:pt>
                </c:lvl>
                <c:lvl>
                  <c:pt idx="0">
                    <c:v>Córrego Jacaré</c:v>
                  </c:pt>
                  <c:pt idx="6">
                    <c:v>Rio Itapemirim</c:v>
                  </c:pt>
                </c:lvl>
              </c:multiLvlStrCache>
            </c:multiLvlStrRef>
          </c:cat>
          <c:val>
            <c:numRef>
              <c:f>'AB Relativa'!$B$4:$K$4</c:f>
              <c:numCache>
                <c:formatCode>General</c:formatCode>
                <c:ptCount val="10"/>
                <c:pt idx="0">
                  <c:v>15.384615384615385</c:v>
                </c:pt>
                <c:pt idx="1">
                  <c:v>5.882352941176471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100</c:v>
                </c:pt>
                <c:pt idx="6">
                  <c:v>50</c:v>
                </c:pt>
                <c:pt idx="7">
                  <c:v>100</c:v>
                </c:pt>
                <c:pt idx="8">
                  <c:v>83.333333333333329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1F-44ED-9A3D-B40C0E20A8C3}"/>
            </c:ext>
          </c:extLst>
        </c:ser>
        <c:ser>
          <c:idx val="2"/>
          <c:order val="2"/>
          <c:tx>
            <c:strRef>
              <c:f>'AB Relativa'!$A$5</c:f>
              <c:strCache>
                <c:ptCount val="1"/>
                <c:pt idx="0">
                  <c:v>Mollusca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'AB Relativa'!$B$1:$K$2</c:f>
              <c:multiLvlStrCache>
                <c:ptCount val="10"/>
                <c:lvl>
                  <c:pt idx="0">
                    <c:v>P1</c:v>
                  </c:pt>
                  <c:pt idx="1">
                    <c:v>P2</c:v>
                  </c:pt>
                  <c:pt idx="2">
                    <c:v>P3</c:v>
                  </c:pt>
                  <c:pt idx="3">
                    <c:v>P4</c:v>
                  </c:pt>
                  <c:pt idx="4">
                    <c:v>P5</c:v>
                  </c:pt>
                  <c:pt idx="5">
                    <c:v>P6</c:v>
                  </c:pt>
                  <c:pt idx="6">
                    <c:v>P1</c:v>
                  </c:pt>
                  <c:pt idx="7">
                    <c:v>P2</c:v>
                  </c:pt>
                  <c:pt idx="8">
                    <c:v>P3</c:v>
                  </c:pt>
                  <c:pt idx="9">
                    <c:v>P4</c:v>
                  </c:pt>
                </c:lvl>
                <c:lvl>
                  <c:pt idx="0">
                    <c:v>Córrego Jacaré</c:v>
                  </c:pt>
                  <c:pt idx="6">
                    <c:v>Rio Itapemirim</c:v>
                  </c:pt>
                </c:lvl>
              </c:multiLvlStrCache>
            </c:multiLvlStrRef>
          </c:cat>
          <c:val>
            <c:numRef>
              <c:f>'AB Relativa'!$B$5:$K$5</c:f>
              <c:numCache>
                <c:formatCode>General</c:formatCode>
                <c:ptCount val="10"/>
                <c:pt idx="0">
                  <c:v>69.230769230769226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90</c:v>
                </c:pt>
                <c:pt idx="5">
                  <c:v>0</c:v>
                </c:pt>
                <c:pt idx="6">
                  <c:v>17.857142857142858</c:v>
                </c:pt>
                <c:pt idx="7">
                  <c:v>0</c:v>
                </c:pt>
                <c:pt idx="8">
                  <c:v>16.666666666666668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1F-44ED-9A3D-B40C0E20A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8959488"/>
        <c:axId val="1288966688"/>
      </c:barChart>
      <c:catAx>
        <c:axId val="128895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Estações de Amostragem</a:t>
                </a:r>
              </a:p>
            </c:rich>
          </c:tx>
          <c:layout>
            <c:manualLayout>
              <c:xMode val="edge"/>
              <c:yMode val="edge"/>
              <c:x val="0.35863621837689458"/>
              <c:y val="0.8104527562927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8966688"/>
        <c:crosses val="autoZero"/>
        <c:auto val="1"/>
        <c:lblAlgn val="ctr"/>
        <c:lblOffset val="100"/>
        <c:noMultiLvlLbl val="0"/>
      </c:catAx>
      <c:valAx>
        <c:axId val="12889666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89594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825545758875947"/>
          <c:y val="0.90414643226285829"/>
          <c:w val="0.454134460737318"/>
          <c:h val="7.66343521535358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Índices Ecológicos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IE!$A$4</c:f>
              <c:strCache>
                <c:ptCount val="1"/>
                <c:pt idx="0">
                  <c:v>Diversidade (H´)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IE!$B$1:$K$2</c:f>
              <c:multiLvlStrCache>
                <c:ptCount val="10"/>
                <c:lvl>
                  <c:pt idx="0">
                    <c:v>P1</c:v>
                  </c:pt>
                  <c:pt idx="1">
                    <c:v>P2</c:v>
                  </c:pt>
                  <c:pt idx="2">
                    <c:v>P3</c:v>
                  </c:pt>
                  <c:pt idx="3">
                    <c:v>P4</c:v>
                  </c:pt>
                  <c:pt idx="4">
                    <c:v>P5</c:v>
                  </c:pt>
                  <c:pt idx="5">
                    <c:v>P6</c:v>
                  </c:pt>
                  <c:pt idx="6">
                    <c:v>P1</c:v>
                  </c:pt>
                  <c:pt idx="7">
                    <c:v>P2</c:v>
                  </c:pt>
                  <c:pt idx="8">
                    <c:v>P3</c:v>
                  </c:pt>
                  <c:pt idx="9">
                    <c:v>P4</c:v>
                  </c:pt>
                </c:lvl>
                <c:lvl>
                  <c:pt idx="0">
                    <c:v>Córrego Jacaré </c:v>
                  </c:pt>
                  <c:pt idx="6">
                    <c:v>Rio Itapemirim</c:v>
                  </c:pt>
                </c:lvl>
              </c:multiLvlStrCache>
            </c:multiLvlStrRef>
          </c:cat>
          <c:val>
            <c:numRef>
              <c:f>IE!$B$4:$K$4</c:f>
              <c:numCache>
                <c:formatCode>General</c:formatCode>
                <c:ptCount val="10"/>
                <c:pt idx="0">
                  <c:v>1.84</c:v>
                </c:pt>
                <c:pt idx="1">
                  <c:v>0.22</c:v>
                </c:pt>
                <c:pt idx="2">
                  <c:v>0.11</c:v>
                </c:pt>
                <c:pt idx="3">
                  <c:v>0.85</c:v>
                </c:pt>
                <c:pt idx="4">
                  <c:v>0.64</c:v>
                </c:pt>
                <c:pt idx="5">
                  <c:v>0</c:v>
                </c:pt>
                <c:pt idx="6">
                  <c:v>1.52</c:v>
                </c:pt>
                <c:pt idx="7">
                  <c:v>0</c:v>
                </c:pt>
                <c:pt idx="8">
                  <c:v>1.56</c:v>
                </c:pt>
                <c:pt idx="9">
                  <c:v>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23-420B-92D5-42C309392207}"/>
            </c:ext>
          </c:extLst>
        </c:ser>
        <c:ser>
          <c:idx val="2"/>
          <c:order val="2"/>
          <c:tx>
            <c:strRef>
              <c:f>IE!$A$5</c:f>
              <c:strCache>
                <c:ptCount val="1"/>
                <c:pt idx="0">
                  <c:v>Equitabilidade (J´)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IE!$B$1:$K$2</c:f>
              <c:multiLvlStrCache>
                <c:ptCount val="10"/>
                <c:lvl>
                  <c:pt idx="0">
                    <c:v>P1</c:v>
                  </c:pt>
                  <c:pt idx="1">
                    <c:v>P2</c:v>
                  </c:pt>
                  <c:pt idx="2">
                    <c:v>P3</c:v>
                  </c:pt>
                  <c:pt idx="3">
                    <c:v>P4</c:v>
                  </c:pt>
                  <c:pt idx="4">
                    <c:v>P5</c:v>
                  </c:pt>
                  <c:pt idx="5">
                    <c:v>P6</c:v>
                  </c:pt>
                  <c:pt idx="6">
                    <c:v>P1</c:v>
                  </c:pt>
                  <c:pt idx="7">
                    <c:v>P2</c:v>
                  </c:pt>
                  <c:pt idx="8">
                    <c:v>P3</c:v>
                  </c:pt>
                  <c:pt idx="9">
                    <c:v>P4</c:v>
                  </c:pt>
                </c:lvl>
                <c:lvl>
                  <c:pt idx="0">
                    <c:v>Córrego Jacaré </c:v>
                  </c:pt>
                  <c:pt idx="6">
                    <c:v>Rio Itapemirim</c:v>
                  </c:pt>
                </c:lvl>
              </c:multiLvlStrCache>
            </c:multiLvlStrRef>
          </c:cat>
          <c:val>
            <c:numRef>
              <c:f>IE!$B$5:$K$5</c:f>
              <c:numCache>
                <c:formatCode>General</c:formatCode>
                <c:ptCount val="10"/>
                <c:pt idx="0">
                  <c:v>0.94557294996034136</c:v>
                </c:pt>
                <c:pt idx="1">
                  <c:v>0.31739290899557199</c:v>
                </c:pt>
                <c:pt idx="2">
                  <c:v>0.15869645449778599</c:v>
                </c:pt>
                <c:pt idx="3">
                  <c:v>0.77370334263281171</c:v>
                </c:pt>
                <c:pt idx="4">
                  <c:v>0.58255310504117586</c:v>
                </c:pt>
                <c:pt idx="6">
                  <c:v>0.84832815235789583</c:v>
                </c:pt>
                <c:pt idx="8">
                  <c:v>0.96928249791299448</c:v>
                </c:pt>
                <c:pt idx="9">
                  <c:v>1.0003492446409752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23-420B-92D5-42C309392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96282192"/>
        <c:axId val="1296265872"/>
      </c:barChart>
      <c:lineChart>
        <c:grouping val="standard"/>
        <c:varyColors val="0"/>
        <c:ser>
          <c:idx val="0"/>
          <c:order val="0"/>
          <c:tx>
            <c:strRef>
              <c:f>IE!$A$3</c:f>
              <c:strCache>
                <c:ptCount val="1"/>
                <c:pt idx="0">
                  <c:v>Riqueza (S)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IE!$B$1:$K$2</c:f>
              <c:multiLvlStrCache>
                <c:ptCount val="10"/>
                <c:lvl>
                  <c:pt idx="0">
                    <c:v>P1</c:v>
                  </c:pt>
                  <c:pt idx="1">
                    <c:v>P2</c:v>
                  </c:pt>
                  <c:pt idx="2">
                    <c:v>P3</c:v>
                  </c:pt>
                  <c:pt idx="3">
                    <c:v>P4</c:v>
                  </c:pt>
                  <c:pt idx="4">
                    <c:v>P5</c:v>
                  </c:pt>
                  <c:pt idx="5">
                    <c:v>P6</c:v>
                  </c:pt>
                  <c:pt idx="6">
                    <c:v>P1</c:v>
                  </c:pt>
                  <c:pt idx="7">
                    <c:v>P2</c:v>
                  </c:pt>
                  <c:pt idx="8">
                    <c:v>P3</c:v>
                  </c:pt>
                  <c:pt idx="9">
                    <c:v>P4</c:v>
                  </c:pt>
                </c:lvl>
                <c:lvl>
                  <c:pt idx="0">
                    <c:v>Córrego Jacaré </c:v>
                  </c:pt>
                  <c:pt idx="6">
                    <c:v>Rio Itapemirim</c:v>
                  </c:pt>
                </c:lvl>
              </c:multiLvlStrCache>
            </c:multiLvlStrRef>
          </c:cat>
          <c:val>
            <c:numRef>
              <c:f>IE!$B$3:$K$3</c:f>
              <c:numCache>
                <c:formatCode>General</c:formatCode>
                <c:ptCount val="10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6</c:v>
                </c:pt>
                <c:pt idx="7">
                  <c:v>1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3-420B-92D5-42C309392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252912"/>
        <c:axId val="1296281232"/>
      </c:lineChart>
      <c:catAx>
        <c:axId val="1296282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Estações de Amostragem</a:t>
                </a:r>
              </a:p>
            </c:rich>
          </c:tx>
          <c:layout>
            <c:manualLayout>
              <c:xMode val="edge"/>
              <c:yMode val="edge"/>
              <c:x val="0.34307633420822398"/>
              <c:y val="0.80347440944881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6265872"/>
        <c:crosses val="autoZero"/>
        <c:auto val="1"/>
        <c:lblAlgn val="ctr"/>
        <c:lblOffset val="100"/>
        <c:noMultiLvlLbl val="0"/>
      </c:catAx>
      <c:valAx>
        <c:axId val="12962658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H' e J'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23584135316418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6282192"/>
        <c:crosses val="autoZero"/>
        <c:crossBetween val="between"/>
      </c:valAx>
      <c:valAx>
        <c:axId val="12962812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</a:t>
                </a:r>
              </a:p>
            </c:rich>
          </c:tx>
          <c:layout>
            <c:manualLayout>
              <c:xMode val="edge"/>
              <c:yMode val="edge"/>
              <c:x val="0.94665288713910756"/>
              <c:y val="0.357681175269757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6252912"/>
        <c:crosses val="max"/>
        <c:crossBetween val="between"/>
      </c:valAx>
      <c:catAx>
        <c:axId val="1296252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6281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081583552056009E-2"/>
          <c:y val="0.91227070574511515"/>
          <c:w val="0.85850349956255467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180974</xdr:colOff>
      <xdr:row>33</xdr:row>
      <xdr:rowOff>23812</xdr:rowOff>
    </xdr:from>
    <xdr:to>
      <xdr:col>16</xdr:col>
      <xdr:colOff>485774</xdr:colOff>
      <xdr:row>46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EA522A5-634B-911C-7F77-DB696C716A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28</xdr:row>
      <xdr:rowOff>176212</xdr:rowOff>
    </xdr:from>
    <xdr:to>
      <xdr:col>8</xdr:col>
      <xdr:colOff>428624</xdr:colOff>
      <xdr:row>42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C13F3F4-AD39-D200-ACD5-25E419CEB3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33</xdr:row>
      <xdr:rowOff>80962</xdr:rowOff>
    </xdr:from>
    <xdr:to>
      <xdr:col>16</xdr:col>
      <xdr:colOff>266700</xdr:colOff>
      <xdr:row>46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51DDC8B-E5B1-0D6F-2B2D-408C8955CD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30</xdr:row>
      <xdr:rowOff>4762</xdr:rowOff>
    </xdr:from>
    <xdr:to>
      <xdr:col>8</xdr:col>
      <xdr:colOff>333375</xdr:colOff>
      <xdr:row>42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43D8AC1-78A7-C2D6-09E4-172CA068FD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6</xdr:row>
      <xdr:rowOff>23812</xdr:rowOff>
    </xdr:from>
    <xdr:to>
      <xdr:col>8</xdr:col>
      <xdr:colOff>600074</xdr:colOff>
      <xdr:row>20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1BC3975-8791-E275-FFBF-00243297C8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21</xdr:row>
      <xdr:rowOff>185737</xdr:rowOff>
    </xdr:from>
    <xdr:to>
      <xdr:col>17</xdr:col>
      <xdr:colOff>47625</xdr:colOff>
      <xdr:row>36</xdr:row>
      <xdr:rowOff>52387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6D02962-122F-F27C-78A5-207EE77F39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4C873-7900-4E04-8FE6-BB6E426CA5EB}">
  <dimension ref="A1:M32"/>
  <sheetViews>
    <sheetView topLeftCell="A26" workbookViewId="0">
      <selection activeCell="A37" sqref="A37:XFD37"/>
    </sheetView>
  </sheetViews>
  <sheetFormatPr defaultRowHeight="15" x14ac:dyDescent="0.25"/>
  <cols>
    <col min="1" max="1" width="20.5703125" bestFit="1" customWidth="1"/>
    <col min="8" max="8" width="11" customWidth="1"/>
    <col min="9" max="9" width="10.5703125" customWidth="1"/>
    <col min="10" max="10" width="10.7109375" customWidth="1"/>
    <col min="11" max="11" width="10.28515625" customWidth="1"/>
  </cols>
  <sheetData>
    <row r="1" spans="1:11" ht="24" x14ac:dyDescent="0.25">
      <c r="A1" s="1" t="s">
        <v>11</v>
      </c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x14ac:dyDescent="0.25">
      <c r="A2" s="1" t="s">
        <v>12</v>
      </c>
      <c r="B2" s="3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2" t="s">
        <v>13</v>
      </c>
      <c r="B3" s="5" t="s">
        <v>36</v>
      </c>
      <c r="C3" s="6" t="s">
        <v>36</v>
      </c>
      <c r="D3" s="6"/>
      <c r="E3" s="6"/>
      <c r="F3" s="6"/>
      <c r="G3" s="6"/>
      <c r="H3" s="6" t="s">
        <v>36</v>
      </c>
      <c r="I3" s="6"/>
      <c r="J3" s="6"/>
      <c r="K3" s="6" t="s">
        <v>36</v>
      </c>
    </row>
    <row r="4" spans="1:11" ht="24" x14ac:dyDescent="0.25">
      <c r="A4" s="1" t="s">
        <v>14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11" t="s">
        <v>32</v>
      </c>
      <c r="B5" s="5" t="s">
        <v>36</v>
      </c>
      <c r="C5" s="5"/>
      <c r="D5" s="5"/>
      <c r="E5" s="5"/>
      <c r="F5" s="5"/>
      <c r="G5" s="5"/>
      <c r="H5" s="5"/>
      <c r="I5" s="5"/>
      <c r="J5" s="5"/>
      <c r="K5" s="5"/>
    </row>
    <row r="6" spans="1:11" x14ac:dyDescent="0.25">
      <c r="A6" s="13" t="s">
        <v>21</v>
      </c>
      <c r="B6" s="5"/>
      <c r="C6" s="5"/>
      <c r="D6" s="5"/>
      <c r="E6" s="5"/>
      <c r="F6" s="5"/>
      <c r="G6" s="5" t="s">
        <v>36</v>
      </c>
      <c r="H6" s="5"/>
      <c r="I6" s="5" t="s">
        <v>36</v>
      </c>
      <c r="J6" s="5"/>
      <c r="K6" s="5"/>
    </row>
    <row r="7" spans="1:11" x14ac:dyDescent="0.25">
      <c r="A7" s="13" t="s">
        <v>22</v>
      </c>
      <c r="B7" s="5"/>
      <c r="C7" s="5"/>
      <c r="D7" s="5"/>
      <c r="E7" s="5"/>
      <c r="F7" s="5" t="s">
        <v>36</v>
      </c>
      <c r="G7" s="5"/>
      <c r="H7" s="5" t="s">
        <v>36</v>
      </c>
      <c r="I7" s="5"/>
      <c r="J7" s="5" t="s">
        <v>36</v>
      </c>
      <c r="K7" s="5"/>
    </row>
    <row r="8" spans="1:11" x14ac:dyDescent="0.25">
      <c r="A8" s="13" t="s">
        <v>33</v>
      </c>
      <c r="B8" s="5"/>
      <c r="C8" s="5"/>
      <c r="D8" s="5"/>
      <c r="E8" s="5"/>
      <c r="F8" s="5"/>
      <c r="G8" s="5"/>
      <c r="H8" s="5"/>
      <c r="I8" s="5"/>
      <c r="J8" s="5" t="s">
        <v>36</v>
      </c>
      <c r="K8" s="5" t="s">
        <v>36</v>
      </c>
    </row>
    <row r="9" spans="1:11" x14ac:dyDescent="0.25">
      <c r="A9" s="13" t="s">
        <v>17</v>
      </c>
      <c r="B9" s="5"/>
      <c r="C9" s="5"/>
      <c r="D9" s="5"/>
      <c r="E9" s="5"/>
      <c r="F9" s="5"/>
      <c r="G9" s="5"/>
      <c r="H9" s="5"/>
      <c r="I9" s="5"/>
      <c r="J9" s="5" t="s">
        <v>36</v>
      </c>
      <c r="K9" s="5"/>
    </row>
    <row r="10" spans="1:11" x14ac:dyDescent="0.25">
      <c r="A10" s="10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13" t="s">
        <v>23</v>
      </c>
      <c r="B11" s="5" t="s">
        <v>36</v>
      </c>
      <c r="C11" s="5"/>
      <c r="D11" s="5"/>
      <c r="E11" s="5"/>
      <c r="F11" s="5"/>
      <c r="G11" s="5"/>
      <c r="H11" s="5"/>
      <c r="I11" s="5"/>
      <c r="J11" s="5" t="s">
        <v>36</v>
      </c>
      <c r="K11" s="5"/>
    </row>
    <row r="12" spans="1:11" x14ac:dyDescent="0.25">
      <c r="A12" s="13" t="s">
        <v>18</v>
      </c>
      <c r="B12" s="5"/>
      <c r="C12" s="5"/>
      <c r="D12" s="5"/>
      <c r="E12" s="5"/>
      <c r="F12" s="5"/>
      <c r="G12" s="5"/>
      <c r="H12" s="5"/>
      <c r="I12" s="5"/>
      <c r="J12" s="5"/>
      <c r="K12" s="5" t="s">
        <v>36</v>
      </c>
    </row>
    <row r="13" spans="1:11" x14ac:dyDescent="0.25">
      <c r="A13" s="13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 t="s">
        <v>36</v>
      </c>
    </row>
    <row r="14" spans="1:11" x14ac:dyDescent="0.25">
      <c r="A14" s="13" t="s">
        <v>19</v>
      </c>
      <c r="B14" s="5"/>
      <c r="C14" s="5"/>
      <c r="D14" s="5"/>
      <c r="E14" s="5"/>
      <c r="F14" s="5"/>
      <c r="G14" s="5"/>
      <c r="H14" s="5" t="s">
        <v>36</v>
      </c>
      <c r="I14" s="5"/>
      <c r="J14" s="5"/>
      <c r="K14" s="5" t="s">
        <v>36</v>
      </c>
    </row>
    <row r="15" spans="1:11" x14ac:dyDescent="0.25">
      <c r="A15" s="13" t="s">
        <v>35</v>
      </c>
      <c r="B15" s="5"/>
      <c r="C15" s="5"/>
      <c r="D15" s="5"/>
      <c r="E15" s="5"/>
      <c r="F15" s="5"/>
      <c r="G15" s="5"/>
      <c r="H15" s="5" t="s">
        <v>36</v>
      </c>
      <c r="I15" s="5"/>
      <c r="J15" s="5"/>
      <c r="K15" s="5"/>
    </row>
    <row r="16" spans="1:11" x14ac:dyDescent="0.25">
      <c r="A16" s="11" t="s">
        <v>31</v>
      </c>
      <c r="B16" s="5"/>
      <c r="C16" s="5" t="s">
        <v>36</v>
      </c>
      <c r="D16" s="5"/>
      <c r="E16" s="5"/>
      <c r="F16" s="5"/>
      <c r="G16" s="5"/>
      <c r="H16" s="5"/>
      <c r="I16" s="5"/>
      <c r="J16" s="5"/>
      <c r="K16" s="5"/>
    </row>
    <row r="17" spans="1:13" x14ac:dyDescent="0.25">
      <c r="A17" s="10" t="s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3" x14ac:dyDescent="0.25">
      <c r="A18" s="13" t="s">
        <v>24</v>
      </c>
      <c r="B18" s="5"/>
      <c r="C18" s="5"/>
      <c r="D18" s="5" t="s">
        <v>36</v>
      </c>
      <c r="E18" s="5" t="s">
        <v>36</v>
      </c>
      <c r="F18" s="5" t="s">
        <v>36</v>
      </c>
      <c r="G18" s="5"/>
      <c r="H18" s="5" t="s">
        <v>36</v>
      </c>
      <c r="I18" s="5"/>
      <c r="J18" s="5"/>
      <c r="K18" s="5"/>
    </row>
    <row r="19" spans="1:13" x14ac:dyDescent="0.25">
      <c r="A19" s="12" t="s">
        <v>20</v>
      </c>
      <c r="B19" s="5"/>
      <c r="C19" s="5"/>
      <c r="D19" s="5" t="s">
        <v>36</v>
      </c>
      <c r="E19" s="5" t="s">
        <v>36</v>
      </c>
      <c r="F19" s="5" t="s">
        <v>36</v>
      </c>
      <c r="G19" s="5"/>
      <c r="H19" s="5" t="s">
        <v>36</v>
      </c>
      <c r="I19" s="5"/>
      <c r="J19" s="5" t="s">
        <v>36</v>
      </c>
      <c r="K19" s="5"/>
    </row>
    <row r="20" spans="1:13" x14ac:dyDescent="0.25">
      <c r="A20" s="13" t="s">
        <v>25</v>
      </c>
      <c r="B20" s="5" t="s">
        <v>36</v>
      </c>
      <c r="C20" s="5"/>
      <c r="D20" s="5"/>
      <c r="E20" s="5"/>
      <c r="F20" s="5"/>
      <c r="G20" s="5"/>
      <c r="H20" s="5"/>
      <c r="I20" s="5"/>
      <c r="J20" s="5"/>
      <c r="K20" s="5"/>
    </row>
    <row r="21" spans="1:13" x14ac:dyDescent="0.25">
      <c r="A21" s="13" t="s">
        <v>26</v>
      </c>
      <c r="B21" s="5" t="s">
        <v>36</v>
      </c>
      <c r="C21" s="5"/>
      <c r="D21" s="5"/>
      <c r="E21" s="5" t="s">
        <v>36</v>
      </c>
      <c r="F21" s="5"/>
      <c r="G21" s="5"/>
      <c r="H21" s="5"/>
      <c r="I21" s="5"/>
      <c r="J21" s="5"/>
      <c r="K21" s="5"/>
    </row>
    <row r="22" spans="1:13" x14ac:dyDescent="0.25">
      <c r="A22" s="13" t="s">
        <v>27</v>
      </c>
      <c r="B22" s="5" t="s">
        <v>36</v>
      </c>
      <c r="C22" s="5"/>
      <c r="D22" s="5"/>
      <c r="E22" s="5"/>
      <c r="F22" s="5"/>
      <c r="G22" s="5"/>
      <c r="H22" s="5"/>
      <c r="I22" s="5"/>
      <c r="J22" s="5"/>
      <c r="K22" s="5"/>
    </row>
    <row r="23" spans="1:13" x14ac:dyDescent="0.25">
      <c r="A23" s="13" t="s">
        <v>28</v>
      </c>
      <c r="B23" s="5" t="s">
        <v>36</v>
      </c>
      <c r="C23" s="5"/>
      <c r="D23" s="5"/>
      <c r="E23" s="5"/>
      <c r="F23" s="5"/>
      <c r="G23" s="5"/>
      <c r="H23" s="5"/>
      <c r="I23" s="5"/>
      <c r="J23" s="5"/>
      <c r="K23" s="5"/>
    </row>
    <row r="24" spans="1:13" x14ac:dyDescent="0.25">
      <c r="A24" s="10" t="s">
        <v>29</v>
      </c>
      <c r="B24" s="10">
        <f>COUNTA(B3:B23)</f>
        <v>7</v>
      </c>
      <c r="C24" s="10">
        <f t="shared" ref="C24:K24" si="0">COUNTA(C3:C23)</f>
        <v>2</v>
      </c>
      <c r="D24" s="10">
        <f t="shared" si="0"/>
        <v>2</v>
      </c>
      <c r="E24" s="10">
        <f t="shared" si="0"/>
        <v>3</v>
      </c>
      <c r="F24" s="10">
        <f t="shared" si="0"/>
        <v>3</v>
      </c>
      <c r="G24" s="10">
        <f t="shared" si="0"/>
        <v>1</v>
      </c>
      <c r="H24" s="10">
        <f t="shared" si="0"/>
        <v>6</v>
      </c>
      <c r="I24" s="10">
        <f t="shared" si="0"/>
        <v>1</v>
      </c>
      <c r="J24" s="10">
        <f t="shared" si="0"/>
        <v>5</v>
      </c>
      <c r="K24" s="10">
        <f t="shared" si="0"/>
        <v>5</v>
      </c>
    </row>
    <row r="25" spans="1:13" x14ac:dyDescent="0.25">
      <c r="B25" s="32" t="s">
        <v>84</v>
      </c>
      <c r="C25" s="32"/>
      <c r="D25" s="32"/>
      <c r="E25" s="32"/>
      <c r="F25" s="32"/>
      <c r="G25" s="32"/>
      <c r="H25" s="32" t="s">
        <v>83</v>
      </c>
      <c r="I25" s="32"/>
      <c r="J25" s="32"/>
      <c r="K25" s="32"/>
    </row>
    <row r="26" spans="1:13" x14ac:dyDescent="0.25">
      <c r="B26" s="1" t="s">
        <v>85</v>
      </c>
      <c r="C26" s="1" t="s">
        <v>86</v>
      </c>
      <c r="D26" s="1" t="s">
        <v>87</v>
      </c>
      <c r="E26" s="1" t="s">
        <v>88</v>
      </c>
      <c r="F26" s="1" t="s">
        <v>89</v>
      </c>
      <c r="G26" s="1" t="s">
        <v>90</v>
      </c>
      <c r="H26" s="1" t="s">
        <v>85</v>
      </c>
      <c r="I26" s="1" t="s">
        <v>86</v>
      </c>
      <c r="J26" s="1" t="s">
        <v>87</v>
      </c>
      <c r="K26" s="1" t="s">
        <v>88</v>
      </c>
    </row>
    <row r="27" spans="1:13" x14ac:dyDescent="0.25">
      <c r="B27" s="14">
        <v>7</v>
      </c>
      <c r="C27" s="14">
        <v>2</v>
      </c>
      <c r="D27" s="14">
        <v>2</v>
      </c>
      <c r="E27" s="14">
        <v>3</v>
      </c>
      <c r="F27" s="14">
        <v>3</v>
      </c>
      <c r="G27" s="14">
        <v>1</v>
      </c>
      <c r="H27" s="14">
        <v>6</v>
      </c>
      <c r="I27" s="14">
        <v>1</v>
      </c>
      <c r="J27" s="14">
        <v>5</v>
      </c>
      <c r="K27" s="14">
        <v>5</v>
      </c>
    </row>
    <row r="30" spans="1:13" x14ac:dyDescent="0.25">
      <c r="K30" s="1" t="s">
        <v>12</v>
      </c>
      <c r="L30" s="4">
        <v>1</v>
      </c>
      <c r="M30" s="15">
        <f>L30/18</f>
        <v>5.5555555555555552E-2</v>
      </c>
    </row>
    <row r="31" spans="1:13" x14ac:dyDescent="0.25">
      <c r="K31" s="1" t="s">
        <v>14</v>
      </c>
      <c r="L31" s="4">
        <v>11</v>
      </c>
      <c r="M31" s="15">
        <f t="shared" ref="M31:M32" si="1">L31/18</f>
        <v>0.61111111111111116</v>
      </c>
    </row>
    <row r="32" spans="1:13" x14ac:dyDescent="0.25">
      <c r="K32" s="10" t="s">
        <v>16</v>
      </c>
      <c r="L32" s="4">
        <v>6</v>
      </c>
      <c r="M32" s="15">
        <f t="shared" si="1"/>
        <v>0.33333333333333331</v>
      </c>
    </row>
  </sheetData>
  <mergeCells count="2">
    <mergeCell ref="B25:G25"/>
    <mergeCell ref="H25:K2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C7C60-1B54-4753-B6FC-A043A132CAF6}">
  <dimension ref="A1:N69"/>
  <sheetViews>
    <sheetView tabSelected="1" workbookViewId="0">
      <selection activeCell="G6" sqref="G6"/>
    </sheetView>
  </sheetViews>
  <sheetFormatPr defaultRowHeight="15" x14ac:dyDescent="0.25"/>
  <cols>
    <col min="1" max="1" width="28.42578125" bestFit="1" customWidth="1"/>
    <col min="8" max="8" width="10.7109375" customWidth="1"/>
    <col min="9" max="9" width="9.7109375" customWidth="1"/>
    <col min="10" max="10" width="10.5703125" customWidth="1"/>
    <col min="11" max="11" width="10.85546875" customWidth="1"/>
    <col min="14" max="14" width="13.28515625" bestFit="1" customWidth="1"/>
  </cols>
  <sheetData>
    <row r="1" spans="1:14" ht="24" x14ac:dyDescent="0.25">
      <c r="A1" s="1" t="s">
        <v>11</v>
      </c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3" t="s">
        <v>10</v>
      </c>
    </row>
    <row r="2" spans="1:14" ht="15" customHeight="1" x14ac:dyDescent="0.25">
      <c r="A2" s="1" t="s">
        <v>12</v>
      </c>
      <c r="B2" s="3"/>
      <c r="C2" s="2"/>
      <c r="D2" s="2"/>
      <c r="E2" s="2"/>
      <c r="F2" s="2"/>
      <c r="G2" s="2"/>
      <c r="H2" s="2"/>
      <c r="I2" s="2"/>
      <c r="J2" s="2"/>
      <c r="K2" s="2"/>
      <c r="L2" s="3"/>
      <c r="M2" s="17" t="s">
        <v>47</v>
      </c>
      <c r="N2" s="17" t="s">
        <v>48</v>
      </c>
    </row>
    <row r="3" spans="1:14" ht="15" customHeight="1" x14ac:dyDescent="0.25">
      <c r="A3" s="7" t="s">
        <v>13</v>
      </c>
      <c r="B3" s="5">
        <v>2</v>
      </c>
      <c r="C3" s="6">
        <v>16</v>
      </c>
      <c r="D3" s="6">
        <v>0</v>
      </c>
      <c r="E3" s="6">
        <v>0</v>
      </c>
      <c r="F3" s="6">
        <v>0</v>
      </c>
      <c r="G3" s="6">
        <v>0</v>
      </c>
      <c r="H3" s="6">
        <v>9</v>
      </c>
      <c r="I3" s="6">
        <v>0</v>
      </c>
      <c r="J3" s="6">
        <v>0</v>
      </c>
      <c r="K3" s="6">
        <v>1</v>
      </c>
      <c r="L3" s="5">
        <v>40</v>
      </c>
      <c r="M3" s="17">
        <f>SUM(B3:K3)</f>
        <v>28</v>
      </c>
      <c r="N3" s="18">
        <v>28</v>
      </c>
    </row>
    <row r="4" spans="1:14" ht="15" customHeight="1" x14ac:dyDescent="0.25">
      <c r="A4" s="1" t="s">
        <v>14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7"/>
      <c r="N4" s="17"/>
    </row>
    <row r="5" spans="1:14" ht="15" customHeight="1" x14ac:dyDescent="0.25">
      <c r="A5" s="8" t="s">
        <v>32</v>
      </c>
      <c r="B5" s="5">
        <v>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10</v>
      </c>
      <c r="M5" s="17">
        <f t="shared" ref="M5:M23" si="0">SUM(B5:K5)</f>
        <v>1</v>
      </c>
      <c r="N5" s="17">
        <f>SUM(M5:M16)</f>
        <v>29</v>
      </c>
    </row>
    <row r="6" spans="1:14" ht="15" customHeight="1" x14ac:dyDescent="0.25">
      <c r="A6" s="9" t="s">
        <v>21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1</v>
      </c>
      <c r="H6" s="5">
        <v>0</v>
      </c>
      <c r="I6" s="5">
        <v>1</v>
      </c>
      <c r="J6" s="5">
        <v>0</v>
      </c>
      <c r="K6" s="5">
        <v>0</v>
      </c>
      <c r="L6" s="5">
        <v>20</v>
      </c>
      <c r="M6" s="17">
        <f t="shared" si="0"/>
        <v>2</v>
      </c>
      <c r="N6" s="17"/>
    </row>
    <row r="7" spans="1:14" ht="15" customHeight="1" x14ac:dyDescent="0.25">
      <c r="A7" s="9" t="s">
        <v>22</v>
      </c>
      <c r="B7" s="5">
        <v>0</v>
      </c>
      <c r="C7" s="5">
        <v>0</v>
      </c>
      <c r="D7" s="5">
        <v>0</v>
      </c>
      <c r="E7" s="5">
        <v>0</v>
      </c>
      <c r="F7" s="5">
        <v>1</v>
      </c>
      <c r="G7" s="5">
        <v>0</v>
      </c>
      <c r="H7" s="5">
        <v>3</v>
      </c>
      <c r="I7" s="5">
        <v>0</v>
      </c>
      <c r="J7" s="5">
        <v>1</v>
      </c>
      <c r="K7" s="5">
        <v>0</v>
      </c>
      <c r="L7" s="5">
        <v>30</v>
      </c>
      <c r="M7" s="17">
        <f t="shared" si="0"/>
        <v>5</v>
      </c>
      <c r="N7" s="17"/>
    </row>
    <row r="8" spans="1:14" ht="15" customHeight="1" x14ac:dyDescent="0.25">
      <c r="A8" s="9" t="s">
        <v>33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2</v>
      </c>
      <c r="K8" s="5">
        <v>1</v>
      </c>
      <c r="L8" s="5">
        <v>20</v>
      </c>
      <c r="M8" s="17">
        <f t="shared" si="0"/>
        <v>3</v>
      </c>
      <c r="N8" s="17"/>
    </row>
    <row r="9" spans="1:14" ht="15" customHeight="1" x14ac:dyDescent="0.25">
      <c r="A9" s="9" t="s">
        <v>17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1</v>
      </c>
      <c r="K9" s="5">
        <v>0</v>
      </c>
      <c r="L9" s="5">
        <v>20</v>
      </c>
      <c r="M9" s="17">
        <f t="shared" si="0"/>
        <v>1</v>
      </c>
      <c r="N9" s="17"/>
    </row>
    <row r="10" spans="1:14" ht="15" customHeight="1" x14ac:dyDescent="0.25">
      <c r="A10" s="1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7"/>
      <c r="N10" s="17"/>
    </row>
    <row r="11" spans="1:14" ht="15" customHeight="1" x14ac:dyDescent="0.25">
      <c r="A11" s="9" t="s">
        <v>23</v>
      </c>
      <c r="B11" s="5">
        <v>1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1</v>
      </c>
      <c r="K11" s="5">
        <v>0</v>
      </c>
      <c r="L11" s="5">
        <v>20</v>
      </c>
      <c r="M11" s="17">
        <f t="shared" si="0"/>
        <v>2</v>
      </c>
      <c r="N11" s="17"/>
    </row>
    <row r="12" spans="1:14" ht="15" customHeight="1" x14ac:dyDescent="0.25">
      <c r="A12" s="9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10</v>
      </c>
      <c r="M12" s="17">
        <f t="shared" si="0"/>
        <v>1</v>
      </c>
      <c r="N12" s="17"/>
    </row>
    <row r="13" spans="1:14" ht="15" customHeight="1" x14ac:dyDescent="0.25">
      <c r="A13" s="9" t="s">
        <v>34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1</v>
      </c>
      <c r="L13" s="5">
        <v>10</v>
      </c>
      <c r="M13" s="17">
        <f t="shared" si="0"/>
        <v>1</v>
      </c>
      <c r="N13" s="17"/>
    </row>
    <row r="14" spans="1:14" ht="15" customHeight="1" x14ac:dyDescent="0.25">
      <c r="A14" s="9" t="s">
        <v>19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1</v>
      </c>
      <c r="I14" s="5">
        <v>0</v>
      </c>
      <c r="J14" s="5">
        <v>0</v>
      </c>
      <c r="K14" s="5">
        <v>1</v>
      </c>
      <c r="L14" s="5">
        <v>20</v>
      </c>
      <c r="M14" s="17">
        <f t="shared" si="0"/>
        <v>2</v>
      </c>
      <c r="N14" s="17"/>
    </row>
    <row r="15" spans="1:14" ht="15" customHeight="1" x14ac:dyDescent="0.25">
      <c r="A15" s="9" t="s">
        <v>35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10</v>
      </c>
      <c r="I15" s="5">
        <v>0</v>
      </c>
      <c r="J15" s="5">
        <v>0</v>
      </c>
      <c r="K15" s="5">
        <v>0</v>
      </c>
      <c r="L15" s="5">
        <v>10</v>
      </c>
      <c r="M15" s="17">
        <f t="shared" si="0"/>
        <v>10</v>
      </c>
      <c r="N15" s="17"/>
    </row>
    <row r="16" spans="1:14" ht="15" customHeight="1" x14ac:dyDescent="0.25">
      <c r="A16" s="8" t="s">
        <v>31</v>
      </c>
      <c r="B16" s="5">
        <v>0</v>
      </c>
      <c r="C16" s="5">
        <v>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10</v>
      </c>
      <c r="M16" s="17">
        <f t="shared" si="0"/>
        <v>1</v>
      </c>
      <c r="N16" s="17"/>
    </row>
    <row r="17" spans="1:14" ht="15" customHeight="1" x14ac:dyDescent="0.25">
      <c r="A17" s="1" t="s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17"/>
      <c r="N17" s="17"/>
    </row>
    <row r="18" spans="1:14" ht="15" customHeight="1" x14ac:dyDescent="0.25">
      <c r="A18" s="9" t="s">
        <v>24</v>
      </c>
      <c r="B18" s="5">
        <v>0</v>
      </c>
      <c r="C18" s="5">
        <v>0</v>
      </c>
      <c r="D18" s="5">
        <v>40</v>
      </c>
      <c r="E18" s="5">
        <v>6</v>
      </c>
      <c r="F18" s="5">
        <v>8</v>
      </c>
      <c r="G18" s="5">
        <v>0</v>
      </c>
      <c r="H18" s="5">
        <v>3</v>
      </c>
      <c r="I18" s="5">
        <v>0</v>
      </c>
      <c r="J18" s="5">
        <v>0</v>
      </c>
      <c r="K18" s="5">
        <v>0</v>
      </c>
      <c r="L18" s="5">
        <v>40</v>
      </c>
      <c r="M18" s="17">
        <f t="shared" si="0"/>
        <v>57</v>
      </c>
      <c r="N18" s="17">
        <f>SUM(M18:M23)</f>
        <v>74</v>
      </c>
    </row>
    <row r="19" spans="1:14" ht="15" customHeight="1" x14ac:dyDescent="0.25">
      <c r="A19" s="7" t="s">
        <v>20</v>
      </c>
      <c r="B19" s="5">
        <v>0</v>
      </c>
      <c r="C19" s="5">
        <v>0</v>
      </c>
      <c r="D19" s="5">
        <v>1</v>
      </c>
      <c r="E19" s="5">
        <v>1</v>
      </c>
      <c r="F19" s="5">
        <v>1</v>
      </c>
      <c r="G19" s="5">
        <v>0</v>
      </c>
      <c r="H19" s="5">
        <v>2</v>
      </c>
      <c r="I19" s="5">
        <v>0</v>
      </c>
      <c r="J19" s="5">
        <v>1</v>
      </c>
      <c r="K19" s="5">
        <v>0</v>
      </c>
      <c r="L19" s="5">
        <v>50</v>
      </c>
      <c r="M19" s="17">
        <f t="shared" si="0"/>
        <v>6</v>
      </c>
      <c r="N19" s="17"/>
    </row>
    <row r="20" spans="1:14" ht="15" customHeight="1" x14ac:dyDescent="0.25">
      <c r="A20" s="9" t="s">
        <v>25</v>
      </c>
      <c r="B20" s="5">
        <v>3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10</v>
      </c>
      <c r="M20" s="17">
        <f t="shared" si="0"/>
        <v>3</v>
      </c>
      <c r="N20" s="17"/>
    </row>
    <row r="21" spans="1:14" x14ac:dyDescent="0.25">
      <c r="A21" s="9" t="s">
        <v>26</v>
      </c>
      <c r="B21" s="5">
        <v>2</v>
      </c>
      <c r="C21" s="5">
        <v>0</v>
      </c>
      <c r="D21" s="5">
        <v>0</v>
      </c>
      <c r="E21" s="5">
        <v>2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20</v>
      </c>
      <c r="M21" s="17">
        <f t="shared" si="0"/>
        <v>4</v>
      </c>
      <c r="N21" s="17"/>
    </row>
    <row r="22" spans="1:14" ht="15" customHeight="1" x14ac:dyDescent="0.25">
      <c r="A22" s="9" t="s">
        <v>27</v>
      </c>
      <c r="B22" s="5">
        <v>3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10</v>
      </c>
      <c r="M22" s="17">
        <f t="shared" si="0"/>
        <v>3</v>
      </c>
      <c r="N22" s="17"/>
    </row>
    <row r="23" spans="1:14" ht="15" customHeight="1" x14ac:dyDescent="0.25">
      <c r="A23" s="9" t="s">
        <v>28</v>
      </c>
      <c r="B23" s="5">
        <v>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10</v>
      </c>
      <c r="M23" s="17">
        <f t="shared" si="0"/>
        <v>1</v>
      </c>
      <c r="N23" s="17"/>
    </row>
    <row r="24" spans="1:14" x14ac:dyDescent="0.25">
      <c r="A24" s="10" t="s">
        <v>29</v>
      </c>
      <c r="B24" s="10">
        <f>SUM(B3:B23)</f>
        <v>13</v>
      </c>
      <c r="C24" s="10">
        <f t="shared" ref="C24:K24" si="1">SUM(C3:C23)</f>
        <v>17</v>
      </c>
      <c r="D24" s="10">
        <f t="shared" si="1"/>
        <v>41</v>
      </c>
      <c r="E24" s="10">
        <f t="shared" si="1"/>
        <v>9</v>
      </c>
      <c r="F24" s="10">
        <f t="shared" si="1"/>
        <v>10</v>
      </c>
      <c r="G24" s="10">
        <f t="shared" si="1"/>
        <v>1</v>
      </c>
      <c r="H24" s="10">
        <f t="shared" si="1"/>
        <v>28</v>
      </c>
      <c r="I24" s="10">
        <f t="shared" si="1"/>
        <v>1</v>
      </c>
      <c r="J24" s="10">
        <f t="shared" si="1"/>
        <v>6</v>
      </c>
      <c r="K24" s="10">
        <f t="shared" si="1"/>
        <v>5</v>
      </c>
      <c r="L24" s="10" t="s">
        <v>30</v>
      </c>
      <c r="N24" s="19">
        <v>131</v>
      </c>
    </row>
    <row r="25" spans="1:14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30"/>
      <c r="N25" s="31"/>
    </row>
    <row r="26" spans="1:14" x14ac:dyDescent="0.25">
      <c r="A26" s="30"/>
      <c r="B26" s="32" t="s">
        <v>84</v>
      </c>
      <c r="C26" s="32"/>
      <c r="D26" s="32"/>
      <c r="E26" s="32"/>
      <c r="F26" s="32"/>
      <c r="G26" s="32"/>
      <c r="H26" s="32" t="s">
        <v>83</v>
      </c>
      <c r="I26" s="32"/>
      <c r="J26" s="32"/>
      <c r="K26" s="32"/>
      <c r="L26" s="30"/>
      <c r="M26" s="30"/>
      <c r="N26" s="30"/>
    </row>
    <row r="27" spans="1:14" x14ac:dyDescent="0.25">
      <c r="B27" s="1" t="s">
        <v>85</v>
      </c>
      <c r="C27" s="1" t="s">
        <v>86</v>
      </c>
      <c r="D27" s="1" t="s">
        <v>87</v>
      </c>
      <c r="E27" s="1" t="s">
        <v>88</v>
      </c>
      <c r="F27" s="1" t="s">
        <v>89</v>
      </c>
      <c r="G27" s="1" t="s">
        <v>90</v>
      </c>
      <c r="H27" s="1" t="s">
        <v>85</v>
      </c>
      <c r="I27" s="1" t="s">
        <v>86</v>
      </c>
      <c r="J27" s="1" t="s">
        <v>87</v>
      </c>
      <c r="K27" s="1" t="s">
        <v>88</v>
      </c>
    </row>
    <row r="28" spans="1:14" x14ac:dyDescent="0.25">
      <c r="B28" s="14">
        <v>13</v>
      </c>
      <c r="C28" s="14">
        <v>17</v>
      </c>
      <c r="D28" s="14">
        <v>41</v>
      </c>
      <c r="E28" s="14">
        <v>9</v>
      </c>
      <c r="F28" s="14">
        <v>10</v>
      </c>
      <c r="G28" s="14">
        <v>1</v>
      </c>
      <c r="H28" s="14">
        <v>28</v>
      </c>
      <c r="I28" s="14">
        <v>1</v>
      </c>
      <c r="J28" s="14">
        <v>6</v>
      </c>
      <c r="K28" s="14">
        <v>5</v>
      </c>
    </row>
    <row r="30" spans="1:14" x14ac:dyDescent="0.25">
      <c r="L30" s="1" t="s">
        <v>12</v>
      </c>
      <c r="M30" s="18">
        <v>28</v>
      </c>
      <c r="N30" s="20">
        <f>M30/131</f>
        <v>0.21374045801526717</v>
      </c>
    </row>
    <row r="31" spans="1:14" ht="24" x14ac:dyDescent="0.25">
      <c r="L31" s="1" t="s">
        <v>14</v>
      </c>
      <c r="M31" s="17">
        <v>29</v>
      </c>
      <c r="N31" s="20">
        <f t="shared" ref="N31:N32" si="2">M31/131</f>
        <v>0.22137404580152673</v>
      </c>
    </row>
    <row r="32" spans="1:14" x14ac:dyDescent="0.25">
      <c r="L32" s="1" t="s">
        <v>16</v>
      </c>
      <c r="M32" s="17">
        <v>74</v>
      </c>
      <c r="N32" s="20">
        <f t="shared" si="2"/>
        <v>0.56488549618320616</v>
      </c>
    </row>
    <row r="52" spans="2:11" x14ac:dyDescent="0.25">
      <c r="B52" s="5">
        <v>2</v>
      </c>
      <c r="C52" s="6">
        <v>16</v>
      </c>
      <c r="D52" s="6">
        <v>0</v>
      </c>
      <c r="E52" s="6">
        <v>0</v>
      </c>
      <c r="F52" s="6">
        <v>0</v>
      </c>
      <c r="G52" s="6">
        <v>0</v>
      </c>
      <c r="H52" s="6">
        <v>9</v>
      </c>
      <c r="I52" s="6">
        <v>0</v>
      </c>
      <c r="J52" s="6">
        <v>0</v>
      </c>
      <c r="K52" s="6">
        <v>1</v>
      </c>
    </row>
    <row r="53" spans="2:11" x14ac:dyDescent="0.25">
      <c r="B53" s="5">
        <v>1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</row>
    <row r="54" spans="2:11" x14ac:dyDescent="0.25"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1</v>
      </c>
      <c r="H54" s="5">
        <v>0</v>
      </c>
      <c r="I54" s="5">
        <v>1</v>
      </c>
      <c r="J54" s="5">
        <v>0</v>
      </c>
      <c r="K54" s="5">
        <v>0</v>
      </c>
    </row>
    <row r="55" spans="2:11" x14ac:dyDescent="0.25">
      <c r="B55" s="5">
        <v>0</v>
      </c>
      <c r="C55" s="5">
        <v>0</v>
      </c>
      <c r="D55" s="5">
        <v>0</v>
      </c>
      <c r="E55" s="5">
        <v>0</v>
      </c>
      <c r="F55" s="5">
        <v>1</v>
      </c>
      <c r="G55" s="5">
        <v>0</v>
      </c>
      <c r="H55" s="5">
        <v>3</v>
      </c>
      <c r="I55" s="5">
        <v>0</v>
      </c>
      <c r="J55" s="5">
        <v>1</v>
      </c>
      <c r="K55" s="5">
        <v>0</v>
      </c>
    </row>
    <row r="56" spans="2:11" x14ac:dyDescent="0.25"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2</v>
      </c>
      <c r="K56" s="5">
        <v>1</v>
      </c>
    </row>
    <row r="57" spans="2:11" x14ac:dyDescent="0.25"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1</v>
      </c>
      <c r="K57" s="5">
        <v>0</v>
      </c>
    </row>
    <row r="58" spans="2:11" x14ac:dyDescent="0.25">
      <c r="B58" s="5">
        <v>1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1</v>
      </c>
      <c r="K58" s="5">
        <v>0</v>
      </c>
    </row>
    <row r="59" spans="2:11" x14ac:dyDescent="0.25"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1</v>
      </c>
    </row>
    <row r="60" spans="2:11" x14ac:dyDescent="0.25"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1</v>
      </c>
    </row>
    <row r="61" spans="2:11" x14ac:dyDescent="0.25"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1</v>
      </c>
      <c r="I61" s="5">
        <v>0</v>
      </c>
      <c r="J61" s="5">
        <v>0</v>
      </c>
      <c r="K61" s="5">
        <v>1</v>
      </c>
    </row>
    <row r="62" spans="2:11" x14ac:dyDescent="0.25"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10</v>
      </c>
      <c r="I62" s="5">
        <v>0</v>
      </c>
      <c r="J62" s="5">
        <v>0</v>
      </c>
      <c r="K62" s="5">
        <v>0</v>
      </c>
    </row>
    <row r="63" spans="2:11" x14ac:dyDescent="0.25">
      <c r="B63" s="5">
        <v>0</v>
      </c>
      <c r="C63" s="5">
        <v>1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</row>
    <row r="64" spans="2:11" x14ac:dyDescent="0.25">
      <c r="B64" s="5">
        <v>0</v>
      </c>
      <c r="C64" s="5">
        <v>0</v>
      </c>
      <c r="D64" s="5">
        <v>40</v>
      </c>
      <c r="E64" s="5">
        <v>6</v>
      </c>
      <c r="F64" s="5">
        <v>8</v>
      </c>
      <c r="G64" s="5">
        <v>0</v>
      </c>
      <c r="H64" s="5">
        <v>3</v>
      </c>
      <c r="I64" s="5">
        <v>0</v>
      </c>
      <c r="J64" s="5">
        <v>0</v>
      </c>
      <c r="K64" s="5">
        <v>0</v>
      </c>
    </row>
    <row r="65" spans="2:11" x14ac:dyDescent="0.25">
      <c r="B65" s="5">
        <v>0</v>
      </c>
      <c r="C65" s="5">
        <v>0</v>
      </c>
      <c r="D65" s="5">
        <v>1</v>
      </c>
      <c r="E65" s="5">
        <v>1</v>
      </c>
      <c r="F65" s="5">
        <v>1</v>
      </c>
      <c r="G65" s="5">
        <v>0</v>
      </c>
      <c r="H65" s="5">
        <v>2</v>
      </c>
      <c r="I65" s="5">
        <v>0</v>
      </c>
      <c r="J65" s="5">
        <v>1</v>
      </c>
      <c r="K65" s="5">
        <v>0</v>
      </c>
    </row>
    <row r="66" spans="2:11" x14ac:dyDescent="0.25">
      <c r="B66" s="5">
        <v>3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</row>
    <row r="67" spans="2:11" x14ac:dyDescent="0.25">
      <c r="B67" s="5">
        <v>2</v>
      </c>
      <c r="C67" s="5">
        <v>0</v>
      </c>
      <c r="D67" s="5">
        <v>0</v>
      </c>
      <c r="E67" s="5">
        <v>2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</row>
    <row r="68" spans="2:11" x14ac:dyDescent="0.25">
      <c r="B68" s="5">
        <v>3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</row>
    <row r="69" spans="2:11" x14ac:dyDescent="0.25">
      <c r="B69" s="5">
        <v>1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</row>
  </sheetData>
  <mergeCells count="2">
    <mergeCell ref="B26:G26"/>
    <mergeCell ref="H26:K26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B7B63-7782-437A-9270-762CFFF462A4}">
  <dimension ref="A1:K5"/>
  <sheetViews>
    <sheetView workbookViewId="0">
      <selection activeCell="O13" sqref="O13"/>
    </sheetView>
  </sheetViews>
  <sheetFormatPr defaultRowHeight="15" x14ac:dyDescent="0.25"/>
  <cols>
    <col min="1" max="1" width="10.140625" bestFit="1" customWidth="1"/>
  </cols>
  <sheetData>
    <row r="1" spans="1:11" x14ac:dyDescent="0.25">
      <c r="B1" s="32" t="s">
        <v>84</v>
      </c>
      <c r="C1" s="32"/>
      <c r="D1" s="32"/>
      <c r="E1" s="32"/>
      <c r="F1" s="32"/>
      <c r="G1" s="32"/>
      <c r="H1" s="32" t="s">
        <v>83</v>
      </c>
      <c r="I1" s="32"/>
      <c r="J1" s="32"/>
      <c r="K1" s="32"/>
    </row>
    <row r="2" spans="1:11" x14ac:dyDescent="0.25">
      <c r="A2" s="4"/>
      <c r="B2" s="1" t="s">
        <v>85</v>
      </c>
      <c r="C2" s="1" t="s">
        <v>86</v>
      </c>
      <c r="D2" s="1" t="s">
        <v>87</v>
      </c>
      <c r="E2" s="1" t="s">
        <v>88</v>
      </c>
      <c r="F2" s="1" t="s">
        <v>89</v>
      </c>
      <c r="G2" s="1" t="s">
        <v>90</v>
      </c>
      <c r="H2" s="1" t="s">
        <v>85</v>
      </c>
      <c r="I2" s="1" t="s">
        <v>86</v>
      </c>
      <c r="J2" s="1" t="s">
        <v>87</v>
      </c>
      <c r="K2" s="1" t="s">
        <v>88</v>
      </c>
    </row>
    <row r="3" spans="1:11" x14ac:dyDescent="0.25">
      <c r="A3" s="1" t="s">
        <v>12</v>
      </c>
      <c r="B3" s="4">
        <f>2*100/13</f>
        <v>15.384615384615385</v>
      </c>
      <c r="C3" s="4">
        <f>16*100/17</f>
        <v>94.117647058823536</v>
      </c>
      <c r="D3" s="4">
        <v>0</v>
      </c>
      <c r="E3" s="4">
        <v>0</v>
      </c>
      <c r="F3" s="4">
        <v>0</v>
      </c>
      <c r="G3" s="4">
        <v>0</v>
      </c>
      <c r="H3" s="4">
        <f>9*100/28</f>
        <v>32.142857142857146</v>
      </c>
      <c r="I3" s="4">
        <v>0</v>
      </c>
      <c r="J3" s="4">
        <v>0</v>
      </c>
      <c r="K3" s="4">
        <f>1*100/5</f>
        <v>20</v>
      </c>
    </row>
    <row r="4" spans="1:11" x14ac:dyDescent="0.25">
      <c r="A4" s="10" t="s">
        <v>14</v>
      </c>
      <c r="B4" s="4">
        <f>2*100/13</f>
        <v>15.384615384615385</v>
      </c>
      <c r="C4" s="4">
        <f>1*100/17</f>
        <v>5.882352941176471</v>
      </c>
      <c r="D4" s="4">
        <v>0</v>
      </c>
      <c r="E4" s="4">
        <v>0</v>
      </c>
      <c r="F4" s="4">
        <f>1*100/10</f>
        <v>10</v>
      </c>
      <c r="G4" s="4">
        <f>1*100/1</f>
        <v>100</v>
      </c>
      <c r="H4" s="4">
        <f>14*100/28</f>
        <v>50</v>
      </c>
      <c r="I4" s="4">
        <f>1*100/1</f>
        <v>100</v>
      </c>
      <c r="J4" s="4">
        <f>5*100/6</f>
        <v>83.333333333333329</v>
      </c>
      <c r="K4" s="4">
        <f>4*100/5</f>
        <v>80</v>
      </c>
    </row>
    <row r="5" spans="1:11" x14ac:dyDescent="0.25">
      <c r="A5" s="1" t="s">
        <v>16</v>
      </c>
      <c r="B5" s="4">
        <f>9*100/13</f>
        <v>69.230769230769226</v>
      </c>
      <c r="C5" s="4">
        <v>0</v>
      </c>
      <c r="D5" s="4">
        <f>41*100/41</f>
        <v>100</v>
      </c>
      <c r="E5" s="4">
        <f>9*100/9</f>
        <v>100</v>
      </c>
      <c r="F5" s="4">
        <f>9*100/10</f>
        <v>90</v>
      </c>
      <c r="G5" s="4">
        <v>0</v>
      </c>
      <c r="H5" s="4">
        <f>5*100/28</f>
        <v>17.857142857142858</v>
      </c>
      <c r="I5" s="4">
        <v>0</v>
      </c>
      <c r="J5" s="4">
        <f>1*100/6</f>
        <v>16.666666666666668</v>
      </c>
      <c r="K5" s="4">
        <v>0</v>
      </c>
    </row>
  </sheetData>
  <mergeCells count="2">
    <mergeCell ref="B1:G1"/>
    <mergeCell ref="H1:K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81B5C-CB9C-4942-8315-D81FF4CEEEB5}">
  <dimension ref="A1:P77"/>
  <sheetViews>
    <sheetView topLeftCell="E10" workbookViewId="0">
      <selection activeCell="K8" sqref="K8"/>
    </sheetView>
  </sheetViews>
  <sheetFormatPr defaultRowHeight="15" x14ac:dyDescent="0.25"/>
  <cols>
    <col min="1" max="1" width="17.42578125" bestFit="1" customWidth="1"/>
    <col min="2" max="2" width="12.5703125" bestFit="1" customWidth="1"/>
    <col min="3" max="3" width="12" bestFit="1" customWidth="1"/>
    <col min="4" max="4" width="17.42578125" bestFit="1" customWidth="1"/>
    <col min="5" max="5" width="19.28515625" bestFit="1" customWidth="1"/>
    <col min="7" max="7" width="12" bestFit="1" customWidth="1"/>
    <col min="8" max="8" width="12.5703125" bestFit="1" customWidth="1"/>
    <col min="9" max="9" width="12" bestFit="1" customWidth="1"/>
    <col min="10" max="10" width="17.42578125" bestFit="1" customWidth="1"/>
    <col min="11" max="11" width="19.28515625" bestFit="1" customWidth="1"/>
    <col min="13" max="13" width="20.42578125" bestFit="1" customWidth="1"/>
    <col min="14" max="14" width="10.140625" bestFit="1" customWidth="1"/>
    <col min="15" max="15" width="13.85546875" bestFit="1" customWidth="1"/>
    <col min="16" max="16" width="15.5703125" bestFit="1" customWidth="1"/>
  </cols>
  <sheetData>
    <row r="1" spans="1:16" x14ac:dyDescent="0.25">
      <c r="A1" s="4"/>
      <c r="B1" s="33" t="s">
        <v>82</v>
      </c>
      <c r="C1" s="33"/>
      <c r="D1" s="33"/>
      <c r="E1" s="33"/>
      <c r="F1" s="33"/>
      <c r="G1" s="33"/>
      <c r="H1" s="33" t="s">
        <v>83</v>
      </c>
      <c r="I1" s="33"/>
      <c r="J1" s="33"/>
      <c r="K1" s="33"/>
    </row>
    <row r="2" spans="1:16" x14ac:dyDescent="0.25">
      <c r="A2" s="17"/>
      <c r="B2" s="1" t="s">
        <v>85</v>
      </c>
      <c r="C2" s="1" t="s">
        <v>86</v>
      </c>
      <c r="D2" s="1" t="s">
        <v>87</v>
      </c>
      <c r="E2" s="1" t="s">
        <v>88</v>
      </c>
      <c r="F2" s="1" t="s">
        <v>89</v>
      </c>
      <c r="G2" s="1" t="s">
        <v>90</v>
      </c>
      <c r="H2" s="1" t="s">
        <v>85</v>
      </c>
      <c r="I2" s="1" t="s">
        <v>86</v>
      </c>
      <c r="J2" s="1" t="s">
        <v>87</v>
      </c>
      <c r="K2" s="1" t="s">
        <v>88</v>
      </c>
    </row>
    <row r="3" spans="1:16" x14ac:dyDescent="0.25">
      <c r="A3" s="21" t="s">
        <v>49</v>
      </c>
      <c r="B3" s="14">
        <v>7</v>
      </c>
      <c r="C3" s="14">
        <v>2</v>
      </c>
      <c r="D3" s="14">
        <v>2</v>
      </c>
      <c r="E3" s="14">
        <v>3</v>
      </c>
      <c r="F3" s="14">
        <v>3</v>
      </c>
      <c r="G3" s="14">
        <v>1</v>
      </c>
      <c r="H3" s="14">
        <v>6</v>
      </c>
      <c r="I3" s="14">
        <v>1</v>
      </c>
      <c r="J3" s="14">
        <v>5</v>
      </c>
      <c r="K3" s="14">
        <v>5</v>
      </c>
    </row>
    <row r="4" spans="1:16" x14ac:dyDescent="0.25">
      <c r="A4" s="21" t="s">
        <v>50</v>
      </c>
      <c r="B4" s="17">
        <v>1.84</v>
      </c>
      <c r="C4" s="17">
        <v>0.22</v>
      </c>
      <c r="D4" s="17">
        <v>0.11</v>
      </c>
      <c r="E4" s="17">
        <v>0.85</v>
      </c>
      <c r="F4" s="4">
        <v>0.64</v>
      </c>
      <c r="G4" s="4">
        <v>0</v>
      </c>
      <c r="H4" s="4">
        <v>1.52</v>
      </c>
      <c r="I4" s="4">
        <v>0</v>
      </c>
      <c r="J4" s="4">
        <v>1.56</v>
      </c>
      <c r="K4" s="4">
        <v>1.61</v>
      </c>
    </row>
    <row r="5" spans="1:16" x14ac:dyDescent="0.25">
      <c r="A5" s="21" t="s">
        <v>51</v>
      </c>
      <c r="B5" s="17">
        <f>B4/B8</f>
        <v>0.94557294996034136</v>
      </c>
      <c r="C5" s="17">
        <f t="shared" ref="C5:K5" si="0">C4/C8</f>
        <v>0.31739290899557199</v>
      </c>
      <c r="D5" s="17">
        <f t="shared" si="0"/>
        <v>0.15869645449778599</v>
      </c>
      <c r="E5" s="17">
        <f t="shared" si="0"/>
        <v>0.77370334263281171</v>
      </c>
      <c r="F5" s="17">
        <f t="shared" si="0"/>
        <v>0.58255310504117586</v>
      </c>
      <c r="G5" s="17"/>
      <c r="H5" s="17">
        <f t="shared" si="0"/>
        <v>0.84832815235789583</v>
      </c>
      <c r="I5" s="17"/>
      <c r="J5" s="17">
        <f t="shared" si="0"/>
        <v>0.96928249791299448</v>
      </c>
      <c r="K5" s="17">
        <f t="shared" si="0"/>
        <v>1.0003492446409752</v>
      </c>
    </row>
    <row r="6" spans="1:16" x14ac:dyDescent="0.25">
      <c r="A6" s="22"/>
      <c r="B6" s="16"/>
      <c r="C6" s="16"/>
      <c r="D6" s="16"/>
      <c r="E6" s="16"/>
      <c r="H6" s="16"/>
      <c r="I6" s="16"/>
      <c r="J6" s="16"/>
      <c r="K6" s="16"/>
    </row>
    <row r="7" spans="1:16" x14ac:dyDescent="0.25">
      <c r="A7" s="21" t="s">
        <v>52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</row>
    <row r="8" spans="1:16" x14ac:dyDescent="0.25">
      <c r="A8" s="21"/>
      <c r="B8" s="17">
        <f>LN(B3)</f>
        <v>1.9459101490553132</v>
      </c>
      <c r="C8" s="17">
        <f t="shared" ref="C8:K8" si="1">LN(C3)</f>
        <v>0.69314718055994529</v>
      </c>
      <c r="D8" s="17">
        <f t="shared" si="1"/>
        <v>0.69314718055994529</v>
      </c>
      <c r="E8" s="17">
        <f t="shared" si="1"/>
        <v>1.0986122886681098</v>
      </c>
      <c r="F8" s="17">
        <f t="shared" si="1"/>
        <v>1.0986122886681098</v>
      </c>
      <c r="G8" s="17">
        <f t="shared" si="1"/>
        <v>0</v>
      </c>
      <c r="H8" s="17">
        <f t="shared" si="1"/>
        <v>1.791759469228055</v>
      </c>
      <c r="I8" s="17">
        <f t="shared" si="1"/>
        <v>0</v>
      </c>
      <c r="J8" s="17">
        <f t="shared" si="1"/>
        <v>1.6094379124341003</v>
      </c>
      <c r="K8" s="17">
        <f t="shared" si="1"/>
        <v>1.6094379124341003</v>
      </c>
    </row>
    <row r="9" spans="1:16" x14ac:dyDescent="0.25">
      <c r="A9" s="22"/>
      <c r="B9" s="16"/>
      <c r="C9" s="16"/>
      <c r="D9" s="16"/>
      <c r="E9" s="16"/>
      <c r="H9" s="16"/>
      <c r="I9" s="16"/>
      <c r="J9" s="16"/>
      <c r="K9" s="16"/>
    </row>
    <row r="10" spans="1:16" ht="15.75" x14ac:dyDescent="0.25">
      <c r="A10" s="34" t="s">
        <v>53</v>
      </c>
      <c r="B10" s="34"/>
      <c r="C10" s="34"/>
      <c r="D10" s="34"/>
      <c r="E10" s="34"/>
      <c r="G10" s="34" t="s">
        <v>54</v>
      </c>
      <c r="H10" s="34"/>
      <c r="I10" s="34"/>
      <c r="J10" s="34"/>
      <c r="K10" s="34"/>
      <c r="M10" s="35" t="s">
        <v>78</v>
      </c>
      <c r="N10" s="35" t="s">
        <v>79</v>
      </c>
      <c r="O10" s="35"/>
      <c r="P10" s="35"/>
    </row>
    <row r="11" spans="1:16" ht="15.75" x14ac:dyDescent="0.25">
      <c r="A11" s="23" t="s">
        <v>55</v>
      </c>
      <c r="B11" s="23" t="s">
        <v>56</v>
      </c>
      <c r="C11" s="23" t="s">
        <v>57</v>
      </c>
      <c r="D11" s="23" t="s">
        <v>58</v>
      </c>
      <c r="E11" s="23" t="s">
        <v>59</v>
      </c>
      <c r="G11" s="23" t="s">
        <v>55</v>
      </c>
      <c r="H11" s="23" t="s">
        <v>56</v>
      </c>
      <c r="I11" s="23" t="s">
        <v>57</v>
      </c>
      <c r="J11" s="23" t="s">
        <v>58</v>
      </c>
      <c r="K11" s="23" t="s">
        <v>59</v>
      </c>
      <c r="M11" s="35"/>
      <c r="N11" s="10" t="s">
        <v>49</v>
      </c>
      <c r="O11" s="10" t="s">
        <v>80</v>
      </c>
      <c r="P11" s="10" t="s">
        <v>81</v>
      </c>
    </row>
    <row r="12" spans="1:16" x14ac:dyDescent="0.25">
      <c r="A12" s="4" t="s">
        <v>60</v>
      </c>
      <c r="B12" s="5">
        <v>2</v>
      </c>
      <c r="C12" s="4">
        <f>B12/13</f>
        <v>0.15384615384615385</v>
      </c>
      <c r="D12" s="4">
        <f>LN(C12)</f>
        <v>-1.8718021769015913</v>
      </c>
      <c r="E12" s="4">
        <f>C12*D12</f>
        <v>-0.28796956567716792</v>
      </c>
      <c r="G12" s="4" t="s">
        <v>60</v>
      </c>
      <c r="H12" s="6">
        <v>16</v>
      </c>
      <c r="I12" s="4">
        <f>H12/17</f>
        <v>0.94117647058823528</v>
      </c>
      <c r="J12" s="4">
        <f>LN(I12)</f>
        <v>-6.0624621816434854E-2</v>
      </c>
      <c r="K12" s="4">
        <f>I12*J12</f>
        <v>-5.7058467591938687E-2</v>
      </c>
      <c r="M12" s="26" t="s">
        <v>91</v>
      </c>
      <c r="N12" s="14">
        <v>7</v>
      </c>
      <c r="O12" s="28">
        <v>1.84</v>
      </c>
      <c r="P12" s="27">
        <v>0.94557294996034136</v>
      </c>
    </row>
    <row r="13" spans="1:16" x14ac:dyDescent="0.25">
      <c r="A13" s="4" t="s">
        <v>61</v>
      </c>
      <c r="B13" s="5">
        <v>1</v>
      </c>
      <c r="C13" s="4">
        <f t="shared" ref="C13:C18" si="2">B13/13</f>
        <v>7.6923076923076927E-2</v>
      </c>
      <c r="D13" s="4">
        <f t="shared" ref="D13:D18" si="3">LN(C13)</f>
        <v>-2.5649493574615367</v>
      </c>
      <c r="E13" s="4">
        <f t="shared" ref="E13:E18" si="4">C13*D13</f>
        <v>-0.19730379672781054</v>
      </c>
      <c r="G13" s="4" t="s">
        <v>61</v>
      </c>
      <c r="H13" s="5">
        <v>1</v>
      </c>
      <c r="I13" s="4">
        <f>H13/17</f>
        <v>5.8823529411764705E-2</v>
      </c>
      <c r="J13" s="4">
        <f>LN(I13)</f>
        <v>-2.8332133440562162</v>
      </c>
      <c r="K13" s="4">
        <f>I13*J13</f>
        <v>-0.16665960847389508</v>
      </c>
      <c r="M13" s="26" t="s">
        <v>92</v>
      </c>
      <c r="N13" s="14">
        <v>2</v>
      </c>
      <c r="O13" s="28">
        <v>0.22</v>
      </c>
      <c r="P13" s="27">
        <v>0.31739290899557199</v>
      </c>
    </row>
    <row r="14" spans="1:16" x14ac:dyDescent="0.25">
      <c r="A14" s="4" t="s">
        <v>62</v>
      </c>
      <c r="B14" s="5">
        <v>1</v>
      </c>
      <c r="C14" s="4">
        <f t="shared" si="2"/>
        <v>7.6923076923076927E-2</v>
      </c>
      <c r="D14" s="4">
        <f t="shared" si="3"/>
        <v>-2.5649493574615367</v>
      </c>
      <c r="E14" s="4">
        <f t="shared" si="4"/>
        <v>-0.19730379672781054</v>
      </c>
      <c r="G14" s="4" t="s">
        <v>62</v>
      </c>
      <c r="H14" s="24"/>
      <c r="I14" s="4"/>
      <c r="J14" s="4"/>
      <c r="K14" s="4"/>
      <c r="M14" s="26" t="s">
        <v>93</v>
      </c>
      <c r="N14" s="14">
        <v>2</v>
      </c>
      <c r="O14" s="28">
        <v>0.11</v>
      </c>
      <c r="P14" s="27">
        <v>0.15869645449778599</v>
      </c>
    </row>
    <row r="15" spans="1:16" x14ac:dyDescent="0.25">
      <c r="A15" s="4" t="s">
        <v>63</v>
      </c>
      <c r="B15" s="5">
        <v>3</v>
      </c>
      <c r="C15" s="4">
        <f t="shared" si="2"/>
        <v>0.23076923076923078</v>
      </c>
      <c r="D15" s="4">
        <f t="shared" si="3"/>
        <v>-1.466337068793427</v>
      </c>
      <c r="E15" s="4">
        <f t="shared" si="4"/>
        <v>-0.33838547741386776</v>
      </c>
      <c r="G15" s="4" t="s">
        <v>63</v>
      </c>
      <c r="H15" s="5"/>
      <c r="I15" s="4"/>
      <c r="J15" s="4"/>
      <c r="K15" s="25">
        <f>SUM(K12:K13)*-1</f>
        <v>0.22371807606583377</v>
      </c>
      <c r="M15" s="26" t="s">
        <v>94</v>
      </c>
      <c r="N15" s="14">
        <v>3</v>
      </c>
      <c r="O15" s="28">
        <v>0.85</v>
      </c>
      <c r="P15" s="27">
        <v>0.77370334263281171</v>
      </c>
    </row>
    <row r="16" spans="1:16" x14ac:dyDescent="0.25">
      <c r="A16" s="4" t="s">
        <v>64</v>
      </c>
      <c r="B16" s="5">
        <v>2</v>
      </c>
      <c r="C16" s="4">
        <f t="shared" si="2"/>
        <v>0.15384615384615385</v>
      </c>
      <c r="D16" s="4">
        <f t="shared" si="3"/>
        <v>-1.8718021769015913</v>
      </c>
      <c r="E16" s="4">
        <f t="shared" si="4"/>
        <v>-0.28796956567716792</v>
      </c>
      <c r="G16" s="4" t="s">
        <v>64</v>
      </c>
      <c r="H16" s="5"/>
      <c r="I16" s="4"/>
      <c r="J16" s="4"/>
      <c r="K16" s="25"/>
      <c r="M16" s="26" t="s">
        <v>95</v>
      </c>
      <c r="N16" s="14">
        <v>3</v>
      </c>
      <c r="O16" s="27">
        <v>0.64</v>
      </c>
      <c r="P16" s="27">
        <v>0.58255310504117586</v>
      </c>
    </row>
    <row r="17" spans="1:16" x14ac:dyDescent="0.25">
      <c r="A17" s="4" t="s">
        <v>65</v>
      </c>
      <c r="B17" s="5">
        <v>3</v>
      </c>
      <c r="C17" s="4">
        <f t="shared" si="2"/>
        <v>0.23076923076923078</v>
      </c>
      <c r="D17" s="4">
        <f t="shared" si="3"/>
        <v>-1.466337068793427</v>
      </c>
      <c r="E17" s="4">
        <f t="shared" si="4"/>
        <v>-0.33838547741386776</v>
      </c>
      <c r="G17" s="4" t="s">
        <v>65</v>
      </c>
      <c r="H17" s="5"/>
      <c r="I17" s="4"/>
      <c r="J17" s="4"/>
      <c r="K17" s="4"/>
      <c r="M17" s="26" t="s">
        <v>96</v>
      </c>
      <c r="N17" s="14">
        <v>1</v>
      </c>
      <c r="O17" s="27">
        <v>0</v>
      </c>
      <c r="P17" s="27">
        <v>0</v>
      </c>
    </row>
    <row r="18" spans="1:16" x14ac:dyDescent="0.25">
      <c r="A18" s="4" t="s">
        <v>66</v>
      </c>
      <c r="B18" s="5">
        <v>1</v>
      </c>
      <c r="C18" s="4">
        <f t="shared" si="2"/>
        <v>7.6923076923076927E-2</v>
      </c>
      <c r="D18" s="4">
        <f t="shared" si="3"/>
        <v>-2.5649493574615367</v>
      </c>
      <c r="E18" s="4">
        <f t="shared" si="4"/>
        <v>-0.19730379672781054</v>
      </c>
      <c r="G18" s="4" t="s">
        <v>66</v>
      </c>
      <c r="H18" s="5"/>
      <c r="I18" s="4"/>
      <c r="J18" s="4"/>
      <c r="K18" s="4"/>
      <c r="M18" s="26" t="s">
        <v>43</v>
      </c>
      <c r="N18" s="14">
        <v>6</v>
      </c>
      <c r="O18" s="27">
        <v>1.52</v>
      </c>
      <c r="P18" s="27">
        <v>0.84832815235789583</v>
      </c>
    </row>
    <row r="19" spans="1:16" x14ac:dyDescent="0.25">
      <c r="A19" s="4" t="s">
        <v>67</v>
      </c>
      <c r="B19" s="4"/>
      <c r="C19" s="4"/>
      <c r="D19" s="4"/>
      <c r="E19" s="25"/>
      <c r="G19" s="4" t="s">
        <v>67</v>
      </c>
      <c r="H19" s="4"/>
      <c r="I19" s="4"/>
      <c r="J19" s="4"/>
      <c r="K19" s="25"/>
      <c r="M19" s="26" t="s">
        <v>44</v>
      </c>
      <c r="N19" s="14">
        <v>1</v>
      </c>
      <c r="O19" s="27">
        <v>0</v>
      </c>
      <c r="P19" s="27">
        <v>0</v>
      </c>
    </row>
    <row r="20" spans="1:16" x14ac:dyDescent="0.25">
      <c r="A20" s="4" t="s">
        <v>68</v>
      </c>
      <c r="B20" s="4"/>
      <c r="C20" s="4"/>
      <c r="D20" s="4"/>
      <c r="E20" s="25">
        <f>SUM(E12:E18)*-1</f>
        <v>1.8446214763655029</v>
      </c>
      <c r="G20" s="4" t="s">
        <v>68</v>
      </c>
      <c r="H20" s="4"/>
      <c r="I20" s="4"/>
      <c r="J20" s="4"/>
      <c r="K20" s="4"/>
      <c r="M20" s="26" t="s">
        <v>45</v>
      </c>
      <c r="N20" s="14">
        <v>5</v>
      </c>
      <c r="O20" s="27">
        <v>1.56</v>
      </c>
      <c r="P20" s="27">
        <v>0.96928249791299448</v>
      </c>
    </row>
    <row r="21" spans="1:16" x14ac:dyDescent="0.25">
      <c r="A21" s="4" t="s">
        <v>69</v>
      </c>
      <c r="B21" s="4"/>
      <c r="C21" s="4"/>
      <c r="D21" s="4"/>
      <c r="E21" s="4"/>
      <c r="G21" s="4" t="s">
        <v>69</v>
      </c>
      <c r="H21" s="4"/>
      <c r="I21" s="4"/>
      <c r="J21" s="4"/>
      <c r="K21" s="25"/>
      <c r="M21" s="26" t="s">
        <v>46</v>
      </c>
      <c r="N21" s="14">
        <v>5</v>
      </c>
      <c r="O21" s="27">
        <v>1.61</v>
      </c>
      <c r="P21" s="27">
        <v>1.0003492446409752</v>
      </c>
    </row>
    <row r="24" spans="1:16" ht="15.75" x14ac:dyDescent="0.25">
      <c r="A24" s="34" t="s">
        <v>70</v>
      </c>
      <c r="B24" s="34"/>
      <c r="C24" s="34"/>
      <c r="D24" s="34"/>
      <c r="E24" s="34"/>
      <c r="G24" s="34" t="s">
        <v>71</v>
      </c>
      <c r="H24" s="34"/>
      <c r="I24" s="34"/>
      <c r="J24" s="34"/>
      <c r="K24" s="34"/>
    </row>
    <row r="25" spans="1:16" ht="15.75" x14ac:dyDescent="0.25">
      <c r="A25" s="23" t="s">
        <v>55</v>
      </c>
      <c r="B25" s="23" t="s">
        <v>56</v>
      </c>
      <c r="C25" s="23" t="s">
        <v>57</v>
      </c>
      <c r="D25" s="23" t="s">
        <v>58</v>
      </c>
      <c r="E25" s="23" t="s">
        <v>59</v>
      </c>
      <c r="G25" s="23" t="s">
        <v>55</v>
      </c>
      <c r="H25" s="23" t="s">
        <v>56</v>
      </c>
      <c r="I25" s="23" t="s">
        <v>57</v>
      </c>
      <c r="J25" s="23" t="s">
        <v>58</v>
      </c>
      <c r="K25" s="23" t="s">
        <v>59</v>
      </c>
    </row>
    <row r="26" spans="1:16" x14ac:dyDescent="0.25">
      <c r="A26" s="4" t="s">
        <v>60</v>
      </c>
      <c r="B26" s="5">
        <v>40</v>
      </c>
      <c r="C26" s="4">
        <f>B26/41</f>
        <v>0.97560975609756095</v>
      </c>
      <c r="D26" s="4">
        <f>LN(C26)</f>
        <v>-2.4692612590371522E-2</v>
      </c>
      <c r="E26" s="4">
        <f>C26*D26</f>
        <v>-2.4090353746703923E-2</v>
      </c>
      <c r="G26" s="4" t="s">
        <v>60</v>
      </c>
      <c r="H26" s="5">
        <v>6</v>
      </c>
      <c r="I26" s="4">
        <f>H26/9</f>
        <v>0.66666666666666663</v>
      </c>
      <c r="J26" s="4">
        <f>LN(I26)</f>
        <v>-0.40546510810816444</v>
      </c>
      <c r="K26" s="4">
        <f>I26*J26</f>
        <v>-0.27031007207210961</v>
      </c>
    </row>
    <row r="27" spans="1:16" x14ac:dyDescent="0.25">
      <c r="A27" s="4" t="s">
        <v>61</v>
      </c>
      <c r="B27" s="5">
        <v>1</v>
      </c>
      <c r="C27" s="4">
        <f>B27/41</f>
        <v>2.4390243902439025E-2</v>
      </c>
      <c r="D27" s="4">
        <f>LN(C27)</f>
        <v>-3.713572066704308</v>
      </c>
      <c r="E27" s="4">
        <f>C27*D27</f>
        <v>-9.057492845620263E-2</v>
      </c>
      <c r="G27" s="4" t="s">
        <v>61</v>
      </c>
      <c r="H27" s="5">
        <v>1</v>
      </c>
      <c r="I27" s="4">
        <f>H27/9</f>
        <v>0.1111111111111111</v>
      </c>
      <c r="J27" s="4">
        <f t="shared" ref="J27:J28" si="5">LN(I27)</f>
        <v>-2.1972245773362196</v>
      </c>
      <c r="K27" s="4">
        <f t="shared" ref="K27:K28" si="6">I27*J27</f>
        <v>-0.24413606414846883</v>
      </c>
    </row>
    <row r="28" spans="1:16" x14ac:dyDescent="0.25">
      <c r="A28" s="4" t="s">
        <v>62</v>
      </c>
      <c r="B28" s="24"/>
      <c r="C28" s="4"/>
      <c r="D28" s="4"/>
      <c r="E28" s="4"/>
      <c r="G28" s="4" t="s">
        <v>62</v>
      </c>
      <c r="H28" s="5">
        <v>2</v>
      </c>
      <c r="I28" s="4">
        <f>H28/9</f>
        <v>0.22222222222222221</v>
      </c>
      <c r="J28" s="4">
        <f t="shared" si="5"/>
        <v>-1.5040773967762742</v>
      </c>
      <c r="K28" s="4">
        <f t="shared" si="6"/>
        <v>-0.33423942150583869</v>
      </c>
    </row>
    <row r="29" spans="1:16" x14ac:dyDescent="0.25">
      <c r="A29" s="4" t="s">
        <v>63</v>
      </c>
      <c r="B29" s="24"/>
      <c r="C29" s="4"/>
      <c r="D29" s="4"/>
      <c r="E29" s="25">
        <f>SUM(E26:E27)*-1</f>
        <v>0.11466528220290656</v>
      </c>
      <c r="G29" s="4" t="s">
        <v>63</v>
      </c>
      <c r="H29" s="24"/>
      <c r="I29" s="4"/>
      <c r="J29" s="4"/>
      <c r="K29" s="4"/>
    </row>
    <row r="30" spans="1:16" x14ac:dyDescent="0.25">
      <c r="A30" s="4" t="s">
        <v>64</v>
      </c>
      <c r="B30" s="24"/>
      <c r="C30" s="4"/>
      <c r="D30" s="4"/>
      <c r="E30" s="4"/>
      <c r="G30" s="4" t="s">
        <v>64</v>
      </c>
      <c r="H30" s="24"/>
      <c r="I30" s="4"/>
      <c r="J30" s="4"/>
      <c r="K30" s="25">
        <f>SUM(K26:K28)*-1</f>
        <v>0.84868555772641718</v>
      </c>
    </row>
    <row r="31" spans="1:16" x14ac:dyDescent="0.25">
      <c r="A31" s="4" t="s">
        <v>65</v>
      </c>
      <c r="B31" s="24"/>
      <c r="C31" s="4"/>
      <c r="D31" s="4"/>
      <c r="E31" s="4"/>
      <c r="G31" s="4" t="s">
        <v>65</v>
      </c>
      <c r="H31" s="4"/>
      <c r="I31" s="4"/>
      <c r="J31" s="4"/>
      <c r="K31" s="4"/>
    </row>
    <row r="32" spans="1:16" x14ac:dyDescent="0.25">
      <c r="A32" s="4" t="s">
        <v>66</v>
      </c>
      <c r="B32" s="4"/>
      <c r="C32" s="4"/>
      <c r="D32" s="4"/>
      <c r="E32" s="4"/>
      <c r="G32" s="4" t="s">
        <v>66</v>
      </c>
      <c r="H32" s="4"/>
      <c r="I32" s="4"/>
      <c r="J32" s="4"/>
      <c r="K32" s="25"/>
    </row>
    <row r="33" spans="1:11" x14ac:dyDescent="0.25">
      <c r="A33" s="4" t="s">
        <v>67</v>
      </c>
      <c r="B33" s="4"/>
      <c r="C33" s="4"/>
      <c r="D33" s="4"/>
      <c r="E33" s="25"/>
      <c r="G33" s="4" t="s">
        <v>67</v>
      </c>
      <c r="H33" s="4"/>
      <c r="I33" s="4"/>
      <c r="J33" s="4"/>
      <c r="K33" s="25"/>
    </row>
    <row r="34" spans="1:11" x14ac:dyDescent="0.25">
      <c r="A34" s="4" t="s">
        <v>68</v>
      </c>
      <c r="B34" s="4"/>
      <c r="C34" s="4"/>
      <c r="D34" s="4"/>
      <c r="E34" s="4"/>
      <c r="G34" s="4" t="s">
        <v>68</v>
      </c>
      <c r="H34" s="4"/>
      <c r="I34" s="4"/>
      <c r="J34" s="4"/>
      <c r="K34" s="4"/>
    </row>
    <row r="35" spans="1:11" x14ac:dyDescent="0.25">
      <c r="A35" s="4" t="s">
        <v>69</v>
      </c>
      <c r="B35" s="4"/>
      <c r="C35" s="4"/>
      <c r="D35" s="4"/>
      <c r="E35" s="4"/>
      <c r="G35" s="4" t="s">
        <v>69</v>
      </c>
      <c r="H35" s="4"/>
      <c r="I35" s="4"/>
      <c r="J35" s="4"/>
      <c r="K35" s="4"/>
    </row>
    <row r="38" spans="1:11" ht="15.75" x14ac:dyDescent="0.25">
      <c r="A38" s="34" t="s">
        <v>72</v>
      </c>
      <c r="B38" s="34"/>
      <c r="C38" s="34"/>
      <c r="D38" s="34"/>
      <c r="E38" s="34"/>
      <c r="G38" s="34" t="s">
        <v>73</v>
      </c>
      <c r="H38" s="34"/>
      <c r="I38" s="34"/>
      <c r="J38" s="34"/>
      <c r="K38" s="34"/>
    </row>
    <row r="39" spans="1:11" ht="15.75" x14ac:dyDescent="0.25">
      <c r="A39" s="23" t="s">
        <v>55</v>
      </c>
      <c r="B39" s="23" t="s">
        <v>56</v>
      </c>
      <c r="C39" s="23" t="s">
        <v>57</v>
      </c>
      <c r="D39" s="23" t="s">
        <v>58</v>
      </c>
      <c r="E39" s="23" t="s">
        <v>59</v>
      </c>
      <c r="G39" s="23" t="s">
        <v>55</v>
      </c>
      <c r="H39" s="23" t="s">
        <v>56</v>
      </c>
      <c r="I39" s="23" t="s">
        <v>57</v>
      </c>
      <c r="J39" s="23" t="s">
        <v>58</v>
      </c>
      <c r="K39" s="23" t="s">
        <v>59</v>
      </c>
    </row>
    <row r="40" spans="1:11" x14ac:dyDescent="0.25">
      <c r="A40" s="4" t="s">
        <v>60</v>
      </c>
      <c r="B40" s="5">
        <v>1</v>
      </c>
      <c r="C40" s="4">
        <f>B40/10</f>
        <v>0.1</v>
      </c>
      <c r="D40" s="4">
        <f>LN(C40)</f>
        <v>-2.3025850929940455</v>
      </c>
      <c r="E40" s="4">
        <f>C40*D40</f>
        <v>-0.23025850929940456</v>
      </c>
      <c r="G40" s="4" t="s">
        <v>60</v>
      </c>
      <c r="H40" s="5">
        <v>1</v>
      </c>
      <c r="I40" s="4">
        <f>H40/1</f>
        <v>1</v>
      </c>
      <c r="J40" s="4">
        <f>LN(I40)</f>
        <v>0</v>
      </c>
      <c r="K40" s="4">
        <f>I40*J40</f>
        <v>0</v>
      </c>
    </row>
    <row r="41" spans="1:11" x14ac:dyDescent="0.25">
      <c r="A41" s="4" t="s">
        <v>61</v>
      </c>
      <c r="B41" s="5">
        <v>8</v>
      </c>
      <c r="C41" s="4">
        <f t="shared" ref="C41:C42" si="7">B41/10</f>
        <v>0.8</v>
      </c>
      <c r="D41" s="4">
        <f t="shared" ref="D41:D42" si="8">LN(C41)</f>
        <v>-0.22314355131420971</v>
      </c>
      <c r="E41" s="4">
        <f t="shared" ref="E41:E42" si="9">C41*D41</f>
        <v>-0.17851484105136778</v>
      </c>
      <c r="G41" s="4" t="s">
        <v>61</v>
      </c>
      <c r="H41" s="24"/>
      <c r="I41" s="4"/>
      <c r="J41" s="4"/>
      <c r="K41" s="4"/>
    </row>
    <row r="42" spans="1:11" x14ac:dyDescent="0.25">
      <c r="A42" s="4" t="s">
        <v>62</v>
      </c>
      <c r="B42" s="5">
        <v>1</v>
      </c>
      <c r="C42" s="4">
        <f t="shared" si="7"/>
        <v>0.1</v>
      </c>
      <c r="D42" s="4">
        <f t="shared" si="8"/>
        <v>-2.3025850929940455</v>
      </c>
      <c r="E42" s="4">
        <f t="shared" si="9"/>
        <v>-0.23025850929940456</v>
      </c>
      <c r="G42" s="4" t="s">
        <v>62</v>
      </c>
      <c r="H42" s="24"/>
      <c r="I42" s="4"/>
      <c r="J42" s="4"/>
      <c r="K42" s="4"/>
    </row>
    <row r="43" spans="1:11" x14ac:dyDescent="0.25">
      <c r="A43" s="4" t="s">
        <v>63</v>
      </c>
      <c r="B43" s="24"/>
      <c r="C43" s="4"/>
      <c r="D43" s="4"/>
      <c r="E43" s="4"/>
      <c r="G43" s="4" t="s">
        <v>63</v>
      </c>
      <c r="H43" s="24"/>
      <c r="I43" s="4"/>
      <c r="J43" s="4"/>
      <c r="K43" s="4"/>
    </row>
    <row r="44" spans="1:11" x14ac:dyDescent="0.25">
      <c r="A44" s="4" t="s">
        <v>64</v>
      </c>
      <c r="B44" s="24"/>
      <c r="C44" s="4"/>
      <c r="D44" s="4"/>
      <c r="E44" s="25">
        <f>SUM(E40:E42)*-1</f>
        <v>0.63903185965017695</v>
      </c>
      <c r="G44" s="4" t="s">
        <v>64</v>
      </c>
      <c r="H44" s="24"/>
      <c r="I44" s="4"/>
      <c r="J44" s="4"/>
      <c r="K44" s="4"/>
    </row>
    <row r="45" spans="1:11" x14ac:dyDescent="0.25">
      <c r="A45" s="4" t="s">
        <v>65</v>
      </c>
      <c r="B45" s="24"/>
      <c r="C45" s="4"/>
      <c r="D45" s="4"/>
      <c r="E45" s="4"/>
      <c r="G45" s="4" t="s">
        <v>65</v>
      </c>
      <c r="H45" s="4"/>
      <c r="I45" s="4"/>
      <c r="J45" s="4"/>
      <c r="K45" s="4"/>
    </row>
    <row r="46" spans="1:11" x14ac:dyDescent="0.25">
      <c r="A46" s="4" t="s">
        <v>66</v>
      </c>
      <c r="B46" s="24"/>
      <c r="C46" s="4"/>
      <c r="D46" s="4"/>
      <c r="E46" s="4"/>
      <c r="G46" s="4" t="s">
        <v>66</v>
      </c>
      <c r="H46" s="4"/>
      <c r="I46" s="4"/>
      <c r="J46" s="4"/>
      <c r="K46" s="25"/>
    </row>
    <row r="47" spans="1:11" x14ac:dyDescent="0.25">
      <c r="A47" s="4" t="s">
        <v>67</v>
      </c>
      <c r="B47" s="24"/>
      <c r="C47" s="4"/>
      <c r="D47" s="4"/>
      <c r="E47" s="4"/>
      <c r="G47" s="4" t="s">
        <v>67</v>
      </c>
      <c r="H47" s="4"/>
      <c r="I47" s="4"/>
      <c r="J47" s="4"/>
      <c r="K47" s="25"/>
    </row>
    <row r="48" spans="1:11" x14ac:dyDescent="0.25">
      <c r="A48" s="4" t="s">
        <v>68</v>
      </c>
      <c r="B48" s="4"/>
      <c r="C48" s="4"/>
      <c r="D48" s="4"/>
      <c r="E48" s="4"/>
      <c r="G48" s="4" t="s">
        <v>68</v>
      </c>
      <c r="H48" s="4"/>
      <c r="I48" s="4"/>
      <c r="J48" s="4"/>
      <c r="K48" s="4"/>
    </row>
    <row r="49" spans="1:11" x14ac:dyDescent="0.25">
      <c r="A49" s="4" t="s">
        <v>69</v>
      </c>
      <c r="B49" s="4"/>
      <c r="C49" s="4"/>
      <c r="D49" s="4"/>
      <c r="E49" s="25"/>
      <c r="G49" s="4" t="s">
        <v>69</v>
      </c>
      <c r="H49" s="4"/>
      <c r="I49" s="4"/>
      <c r="J49" s="4"/>
      <c r="K49" s="4"/>
    </row>
    <row r="52" spans="1:11" ht="15.75" x14ac:dyDescent="0.25">
      <c r="A52" s="34" t="s">
        <v>74</v>
      </c>
      <c r="B52" s="34"/>
      <c r="C52" s="34"/>
      <c r="D52" s="34"/>
      <c r="E52" s="34"/>
      <c r="G52" s="34" t="s">
        <v>75</v>
      </c>
      <c r="H52" s="34"/>
      <c r="I52" s="34"/>
      <c r="J52" s="34"/>
      <c r="K52" s="34"/>
    </row>
    <row r="53" spans="1:11" ht="15.75" x14ac:dyDescent="0.25">
      <c r="A53" s="23" t="s">
        <v>55</v>
      </c>
      <c r="B53" s="23" t="s">
        <v>56</v>
      </c>
      <c r="C53" s="23" t="s">
        <v>57</v>
      </c>
      <c r="D53" s="23" t="s">
        <v>58</v>
      </c>
      <c r="E53" s="23" t="s">
        <v>59</v>
      </c>
      <c r="G53" s="23" t="s">
        <v>55</v>
      </c>
      <c r="H53" s="23" t="s">
        <v>56</v>
      </c>
      <c r="I53" s="23" t="s">
        <v>57</v>
      </c>
      <c r="J53" s="23" t="s">
        <v>58</v>
      </c>
      <c r="K53" s="23" t="s">
        <v>59</v>
      </c>
    </row>
    <row r="54" spans="1:11" x14ac:dyDescent="0.25">
      <c r="A54" s="4" t="s">
        <v>60</v>
      </c>
      <c r="B54" s="6">
        <v>9</v>
      </c>
      <c r="C54" s="4">
        <f>B54/28</f>
        <v>0.32142857142857145</v>
      </c>
      <c r="D54" s="4">
        <f>LN(C54)</f>
        <v>-1.1349799328389845</v>
      </c>
      <c r="E54" s="4">
        <f>C54*D54</f>
        <v>-0.36481497841253074</v>
      </c>
      <c r="G54" s="4" t="s">
        <v>60</v>
      </c>
      <c r="H54" s="5">
        <v>1</v>
      </c>
      <c r="I54" s="4">
        <f>1/1</f>
        <v>1</v>
      </c>
      <c r="J54" s="4">
        <v>0</v>
      </c>
      <c r="K54" s="4">
        <v>0</v>
      </c>
    </row>
    <row r="55" spans="1:11" x14ac:dyDescent="0.25">
      <c r="A55" s="4" t="s">
        <v>61</v>
      </c>
      <c r="B55" s="5">
        <v>3</v>
      </c>
      <c r="C55" s="4">
        <f t="shared" ref="C55:C59" si="10">B55/28</f>
        <v>0.10714285714285714</v>
      </c>
      <c r="D55" s="4">
        <f t="shared" ref="D55:D59" si="11">LN(C55)</f>
        <v>-2.2335922215070942</v>
      </c>
      <c r="E55" s="4">
        <f t="shared" ref="E55:E59" si="12">C55*D55</f>
        <v>-0.23931345230433151</v>
      </c>
      <c r="G55" s="4" t="s">
        <v>61</v>
      </c>
      <c r="H55" s="24"/>
      <c r="I55" s="4"/>
      <c r="J55" s="4"/>
      <c r="K55" s="4"/>
    </row>
    <row r="56" spans="1:11" x14ac:dyDescent="0.25">
      <c r="A56" s="4" t="s">
        <v>62</v>
      </c>
      <c r="B56" s="5">
        <v>1</v>
      </c>
      <c r="C56" s="4">
        <f t="shared" si="10"/>
        <v>3.5714285714285712E-2</v>
      </c>
      <c r="D56" s="4">
        <f t="shared" si="11"/>
        <v>-3.3322045101752038</v>
      </c>
      <c r="E56" s="4">
        <f t="shared" si="12"/>
        <v>-0.1190073039348287</v>
      </c>
      <c r="G56" s="4" t="s">
        <v>62</v>
      </c>
      <c r="H56" s="24"/>
      <c r="I56" s="4"/>
      <c r="J56" s="4"/>
      <c r="K56" s="4"/>
    </row>
    <row r="57" spans="1:11" x14ac:dyDescent="0.25">
      <c r="A57" s="4" t="s">
        <v>63</v>
      </c>
      <c r="B57" s="5">
        <v>10</v>
      </c>
      <c r="C57" s="4">
        <f t="shared" si="10"/>
        <v>0.35714285714285715</v>
      </c>
      <c r="D57" s="4">
        <f t="shared" si="11"/>
        <v>-1.0296194171811581</v>
      </c>
      <c r="E57" s="4">
        <f t="shared" si="12"/>
        <v>-0.36772122042184219</v>
      </c>
      <c r="G57" s="4" t="s">
        <v>63</v>
      </c>
      <c r="H57" s="24"/>
      <c r="I57" s="4"/>
      <c r="J57" s="4"/>
      <c r="K57" s="4"/>
    </row>
    <row r="58" spans="1:11" x14ac:dyDescent="0.25">
      <c r="A58" s="4" t="s">
        <v>64</v>
      </c>
      <c r="B58" s="5">
        <v>3</v>
      </c>
      <c r="C58" s="4">
        <f t="shared" si="10"/>
        <v>0.10714285714285714</v>
      </c>
      <c r="D58" s="4">
        <f t="shared" si="11"/>
        <v>-2.2335922215070942</v>
      </c>
      <c r="E58" s="4">
        <f t="shared" si="12"/>
        <v>-0.23931345230433151</v>
      </c>
      <c r="G58" s="4" t="s">
        <v>64</v>
      </c>
      <c r="H58" s="4"/>
      <c r="I58" s="4"/>
      <c r="J58" s="4"/>
      <c r="K58" s="4"/>
    </row>
    <row r="59" spans="1:11" x14ac:dyDescent="0.25">
      <c r="A59" s="4" t="s">
        <v>65</v>
      </c>
      <c r="B59" s="5">
        <v>2</v>
      </c>
      <c r="C59" s="4">
        <f t="shared" si="10"/>
        <v>7.1428571428571425E-2</v>
      </c>
      <c r="D59" s="4">
        <f t="shared" si="11"/>
        <v>-2.6390573296152589</v>
      </c>
      <c r="E59" s="4">
        <f t="shared" si="12"/>
        <v>-0.18850409497251847</v>
      </c>
      <c r="G59" s="4" t="s">
        <v>65</v>
      </c>
      <c r="H59" s="4"/>
      <c r="I59" s="4"/>
      <c r="J59" s="4"/>
      <c r="K59" s="25"/>
    </row>
    <row r="60" spans="1:11" x14ac:dyDescent="0.25">
      <c r="A60" s="4" t="s">
        <v>66</v>
      </c>
      <c r="B60" s="4"/>
      <c r="C60" s="4"/>
      <c r="D60" s="4"/>
      <c r="E60" s="4"/>
      <c r="G60" s="4" t="s">
        <v>66</v>
      </c>
      <c r="H60" s="4"/>
      <c r="I60" s="4"/>
      <c r="J60" s="4"/>
      <c r="K60" s="25"/>
    </row>
    <row r="61" spans="1:11" x14ac:dyDescent="0.25">
      <c r="A61" s="4" t="s">
        <v>67</v>
      </c>
      <c r="B61" s="4"/>
      <c r="C61" s="4"/>
      <c r="D61" s="4"/>
      <c r="E61" s="25">
        <f>SUM(E54:E59)*-1</f>
        <v>1.5186745023503831</v>
      </c>
      <c r="G61" s="4" t="s">
        <v>67</v>
      </c>
      <c r="H61" s="4"/>
      <c r="I61" s="4"/>
      <c r="J61" s="4"/>
      <c r="K61" s="25"/>
    </row>
    <row r="62" spans="1:11" x14ac:dyDescent="0.25">
      <c r="A62" s="4" t="s">
        <v>68</v>
      </c>
      <c r="B62" s="4"/>
      <c r="C62" s="4"/>
      <c r="D62" s="4"/>
      <c r="E62" s="4"/>
      <c r="G62" s="4" t="s">
        <v>68</v>
      </c>
      <c r="H62" s="4"/>
      <c r="I62" s="4"/>
      <c r="J62" s="4"/>
      <c r="K62" s="4"/>
    </row>
    <row r="63" spans="1:11" x14ac:dyDescent="0.25">
      <c r="A63" s="4" t="s">
        <v>69</v>
      </c>
      <c r="B63" s="4"/>
      <c r="C63" s="4"/>
      <c r="D63" s="4"/>
      <c r="E63" s="4"/>
      <c r="G63" s="4" t="s">
        <v>69</v>
      </c>
      <c r="H63" s="4"/>
      <c r="I63" s="4"/>
      <c r="J63" s="4"/>
      <c r="K63" s="4"/>
    </row>
    <row r="66" spans="1:11" ht="15.75" x14ac:dyDescent="0.25">
      <c r="A66" s="34" t="s">
        <v>76</v>
      </c>
      <c r="B66" s="34"/>
      <c r="C66" s="34"/>
      <c r="D66" s="34"/>
      <c r="E66" s="34"/>
      <c r="G66" s="34" t="s">
        <v>77</v>
      </c>
      <c r="H66" s="34"/>
      <c r="I66" s="34"/>
      <c r="J66" s="34"/>
      <c r="K66" s="34"/>
    </row>
    <row r="67" spans="1:11" ht="15.75" x14ac:dyDescent="0.25">
      <c r="A67" s="23" t="s">
        <v>55</v>
      </c>
      <c r="B67" s="23" t="s">
        <v>56</v>
      </c>
      <c r="C67" s="23" t="s">
        <v>57</v>
      </c>
      <c r="D67" s="23" t="s">
        <v>58</v>
      </c>
      <c r="E67" s="23" t="s">
        <v>59</v>
      </c>
      <c r="G67" s="23" t="s">
        <v>55</v>
      </c>
      <c r="H67" s="23" t="s">
        <v>56</v>
      </c>
      <c r="I67" s="23" t="s">
        <v>57</v>
      </c>
      <c r="J67" s="23" t="s">
        <v>58</v>
      </c>
      <c r="K67" s="23" t="s">
        <v>59</v>
      </c>
    </row>
    <row r="68" spans="1:11" x14ac:dyDescent="0.25">
      <c r="A68" s="4" t="s">
        <v>60</v>
      </c>
      <c r="B68" s="5">
        <v>1</v>
      </c>
      <c r="C68" s="4">
        <f>B68/6</f>
        <v>0.16666666666666666</v>
      </c>
      <c r="D68" s="4">
        <f>LN(C68)</f>
        <v>-1.791759469228055</v>
      </c>
      <c r="E68" s="4">
        <f>C68*D68</f>
        <v>-0.29862657820467581</v>
      </c>
      <c r="G68" s="4" t="s">
        <v>60</v>
      </c>
      <c r="H68" s="6">
        <v>1</v>
      </c>
      <c r="I68" s="4">
        <f>H68/5</f>
        <v>0.2</v>
      </c>
      <c r="J68" s="4">
        <f>LN(I68)</f>
        <v>-1.6094379124341003</v>
      </c>
      <c r="K68" s="4">
        <f>I68*J68</f>
        <v>-0.32188758248682009</v>
      </c>
    </row>
    <row r="69" spans="1:11" x14ac:dyDescent="0.25">
      <c r="A69" s="4" t="s">
        <v>61</v>
      </c>
      <c r="B69" s="5">
        <v>2</v>
      </c>
      <c r="C69" s="4">
        <f t="shared" ref="C69:C72" si="13">B69/6</f>
        <v>0.33333333333333331</v>
      </c>
      <c r="D69" s="4">
        <f t="shared" ref="D69:D72" si="14">LN(C69)</f>
        <v>-1.0986122886681098</v>
      </c>
      <c r="E69" s="4">
        <f t="shared" ref="E69:E72" si="15">C69*D69</f>
        <v>-0.36620409622270322</v>
      </c>
      <c r="G69" s="4" t="s">
        <v>61</v>
      </c>
      <c r="H69" s="5">
        <v>1</v>
      </c>
      <c r="I69" s="4">
        <f t="shared" ref="I69:I72" si="16">H69/5</f>
        <v>0.2</v>
      </c>
      <c r="J69" s="4">
        <f t="shared" ref="J69:J72" si="17">LN(I69)</f>
        <v>-1.6094379124341003</v>
      </c>
      <c r="K69" s="4">
        <f t="shared" ref="K69:K72" si="18">I69*J69</f>
        <v>-0.32188758248682009</v>
      </c>
    </row>
    <row r="70" spans="1:11" x14ac:dyDescent="0.25">
      <c r="A70" s="4" t="s">
        <v>62</v>
      </c>
      <c r="B70" s="5">
        <v>1</v>
      </c>
      <c r="C70" s="4">
        <f t="shared" si="13"/>
        <v>0.16666666666666666</v>
      </c>
      <c r="D70" s="4">
        <f t="shared" si="14"/>
        <v>-1.791759469228055</v>
      </c>
      <c r="E70" s="4">
        <f t="shared" si="15"/>
        <v>-0.29862657820467581</v>
      </c>
      <c r="G70" s="4" t="s">
        <v>62</v>
      </c>
      <c r="H70" s="5">
        <v>1</v>
      </c>
      <c r="I70" s="4">
        <f t="shared" si="16"/>
        <v>0.2</v>
      </c>
      <c r="J70" s="4">
        <f t="shared" si="17"/>
        <v>-1.6094379124341003</v>
      </c>
      <c r="K70" s="4">
        <f t="shared" si="18"/>
        <v>-0.32188758248682009</v>
      </c>
    </row>
    <row r="71" spans="1:11" x14ac:dyDescent="0.25">
      <c r="A71" s="4" t="s">
        <v>63</v>
      </c>
      <c r="B71" s="5">
        <v>1</v>
      </c>
      <c r="C71" s="4">
        <f t="shared" si="13"/>
        <v>0.16666666666666666</v>
      </c>
      <c r="D71" s="4">
        <f t="shared" si="14"/>
        <v>-1.791759469228055</v>
      </c>
      <c r="E71" s="4">
        <f t="shared" si="15"/>
        <v>-0.29862657820467581</v>
      </c>
      <c r="G71" s="4" t="s">
        <v>63</v>
      </c>
      <c r="H71" s="5">
        <v>1</v>
      </c>
      <c r="I71" s="4">
        <f t="shared" si="16"/>
        <v>0.2</v>
      </c>
      <c r="J71" s="4">
        <f t="shared" si="17"/>
        <v>-1.6094379124341003</v>
      </c>
      <c r="K71" s="4">
        <f t="shared" si="18"/>
        <v>-0.32188758248682009</v>
      </c>
    </row>
    <row r="72" spans="1:11" x14ac:dyDescent="0.25">
      <c r="A72" s="4" t="s">
        <v>64</v>
      </c>
      <c r="B72" s="5">
        <v>1</v>
      </c>
      <c r="C72" s="4">
        <f t="shared" si="13"/>
        <v>0.16666666666666666</v>
      </c>
      <c r="D72" s="4">
        <f t="shared" si="14"/>
        <v>-1.791759469228055</v>
      </c>
      <c r="E72" s="4">
        <f t="shared" si="15"/>
        <v>-0.29862657820467581</v>
      </c>
      <c r="G72" s="4" t="s">
        <v>64</v>
      </c>
      <c r="H72" s="5">
        <v>1</v>
      </c>
      <c r="I72" s="4">
        <f t="shared" si="16"/>
        <v>0.2</v>
      </c>
      <c r="J72" s="4">
        <f t="shared" si="17"/>
        <v>-1.6094379124341003</v>
      </c>
      <c r="K72" s="4">
        <f t="shared" si="18"/>
        <v>-0.32188758248682009</v>
      </c>
    </row>
    <row r="73" spans="1:11" x14ac:dyDescent="0.25">
      <c r="A73" s="4" t="s">
        <v>65</v>
      </c>
      <c r="B73" s="4"/>
      <c r="C73" s="4"/>
      <c r="D73" s="4"/>
      <c r="E73" s="4"/>
      <c r="G73" s="4" t="s">
        <v>65</v>
      </c>
      <c r="H73" s="4"/>
      <c r="I73" s="4"/>
      <c r="J73" s="4"/>
      <c r="K73" s="4"/>
    </row>
    <row r="74" spans="1:11" x14ac:dyDescent="0.25">
      <c r="A74" s="4" t="s">
        <v>66</v>
      </c>
      <c r="B74" s="4"/>
      <c r="C74" s="4"/>
      <c r="D74" s="4"/>
      <c r="E74" s="25">
        <f>SUM(E68:E72)*-1</f>
        <v>1.5607104090414063</v>
      </c>
      <c r="G74" s="4" t="s">
        <v>66</v>
      </c>
      <c r="H74" s="4"/>
      <c r="I74" s="4"/>
      <c r="J74" s="4"/>
      <c r="K74" s="25">
        <f>SUM(K68:K72)*-1</f>
        <v>1.6094379124341005</v>
      </c>
    </row>
    <row r="75" spans="1:11" x14ac:dyDescent="0.25">
      <c r="A75" s="4" t="s">
        <v>67</v>
      </c>
      <c r="B75" s="4"/>
      <c r="C75" s="4"/>
      <c r="D75" s="4"/>
      <c r="E75" s="25"/>
      <c r="G75" s="4" t="s">
        <v>67</v>
      </c>
      <c r="H75" s="4"/>
      <c r="I75" s="4"/>
      <c r="J75" s="4"/>
      <c r="K75" s="25"/>
    </row>
    <row r="76" spans="1:11" x14ac:dyDescent="0.25">
      <c r="A76" s="4" t="s">
        <v>68</v>
      </c>
      <c r="B76" s="4"/>
      <c r="C76" s="4"/>
      <c r="D76" s="4"/>
      <c r="E76" s="4"/>
      <c r="G76" s="4" t="s">
        <v>68</v>
      </c>
      <c r="H76" s="4"/>
      <c r="I76" s="4"/>
      <c r="J76" s="4"/>
      <c r="K76" s="4"/>
    </row>
    <row r="77" spans="1:11" x14ac:dyDescent="0.25">
      <c r="A77" s="4" t="s">
        <v>69</v>
      </c>
      <c r="B77" s="4"/>
      <c r="C77" s="4"/>
      <c r="D77" s="4"/>
      <c r="E77" s="4"/>
      <c r="G77" s="4" t="s">
        <v>69</v>
      </c>
      <c r="H77" s="4"/>
      <c r="I77" s="4"/>
      <c r="J77" s="4"/>
      <c r="K77" s="4"/>
    </row>
  </sheetData>
  <mergeCells count="14">
    <mergeCell ref="M10:M11"/>
    <mergeCell ref="A38:E38"/>
    <mergeCell ref="G38:K38"/>
    <mergeCell ref="N10:P10"/>
    <mergeCell ref="A10:E10"/>
    <mergeCell ref="G10:K10"/>
    <mergeCell ref="A24:E24"/>
    <mergeCell ref="G24:K24"/>
    <mergeCell ref="B1:G1"/>
    <mergeCell ref="H1:K1"/>
    <mergeCell ref="A52:E52"/>
    <mergeCell ref="G52:K52"/>
    <mergeCell ref="A66:E66"/>
    <mergeCell ref="G66:K6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Riqueza</vt:lpstr>
      <vt:lpstr>Densidade</vt:lpstr>
      <vt:lpstr>AB Relativa</vt:lpstr>
      <vt:lpstr>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Skroski</dc:creator>
  <cp:lastModifiedBy>Leonardo Skroski</cp:lastModifiedBy>
  <dcterms:created xsi:type="dcterms:W3CDTF">2023-05-24T22:29:37Z</dcterms:created>
  <dcterms:modified xsi:type="dcterms:W3CDTF">2023-05-31T00:52:07Z</dcterms:modified>
</cp:coreProperties>
</file>